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36" yWindow="65476" windowWidth="17880" windowHeight="4800" tabRatio="697" activeTab="9"/>
  </bookViews>
  <sheets>
    <sheet name="olivines" sheetId="1" r:id="rId1"/>
    <sheet name="all pyroxenes" sheetId="2" r:id="rId2"/>
    <sheet name="High Ca Px" sheetId="3" r:id="rId3"/>
    <sheet name="Low Ca Px" sheetId="4" r:id="rId4"/>
    <sheet name="Glass+Trid" sheetId="5" r:id="rId5"/>
    <sheet name="sulfides" sheetId="6" r:id="rId6"/>
    <sheet name="metals" sheetId="7" r:id="rId7"/>
    <sheet name="oxides" sheetId="8" r:id="rId8"/>
    <sheet name="roedderite" sheetId="9" r:id="rId9"/>
    <sheet name="Feldspars" sheetId="10" r:id="rId10"/>
  </sheets>
  <definedNames>
    <definedName name="_xlnm.Print_Area" localSheetId="3">'Low Ca Px'!$A$1:$AH$14</definedName>
    <definedName name="_xlnm.Print_Area" localSheetId="0">'olivines'!$A$2:$Z$46</definedName>
    <definedName name="_xlnm.Print_Area" localSheetId="5">'sulfides'!$A$9:$AF$30</definedName>
  </definedNames>
  <calcPr fullCalcOnLoad="1"/>
</workbook>
</file>

<file path=xl/comments1.xml><?xml version="1.0" encoding="utf-8"?>
<comments xmlns="http://schemas.openxmlformats.org/spreadsheetml/2006/main">
  <authors>
    <author>Physics Department</author>
    <author>Dave Joswiak</author>
  </authors>
  <commentList>
    <comment ref="G10" authorId="0">
      <text>
        <r>
          <rPr>
            <b/>
            <sz val="8"/>
            <rFont val="Tahoma"/>
            <family val="0"/>
          </rPr>
          <t>Thickness estimated.</t>
        </r>
        <r>
          <rPr>
            <sz val="8"/>
            <rFont val="Tahoma"/>
            <family val="0"/>
          </rPr>
          <t xml:space="preserve">
</t>
        </r>
      </text>
    </comment>
    <comment ref="A12" authorId="0">
      <text>
        <r>
          <rPr>
            <b/>
            <sz val="8"/>
            <rFont val="Tahoma"/>
            <family val="0"/>
          </rPr>
          <t>File:  Puki-B-1 Fe-rich olivine1, ref 83, Oct 26.07.spc</t>
        </r>
        <r>
          <rPr>
            <sz val="8"/>
            <rFont val="Tahoma"/>
            <family val="0"/>
          </rPr>
          <t xml:space="preserve">
</t>
        </r>
      </text>
    </comment>
    <comment ref="A13" authorId="0">
      <text>
        <r>
          <rPr>
            <b/>
            <sz val="8"/>
            <rFont val="Tahoma"/>
            <family val="0"/>
          </rPr>
          <t>EDAX file:  Puki-2 Fe-rich olivine, CTEM, ref 120, 11.29.spc
grid 6A, slice A (previously labelled as slice E)</t>
        </r>
        <r>
          <rPr>
            <sz val="8"/>
            <rFont val="Tahoma"/>
            <family val="0"/>
          </rPr>
          <t xml:space="preserve">
</t>
        </r>
      </text>
    </comment>
    <comment ref="A14" authorId="0">
      <text>
        <r>
          <rPr>
            <b/>
            <sz val="8"/>
            <rFont val="Tahoma"/>
            <family val="0"/>
          </rPr>
          <t>EDAX file:  Puki-2 Fe-rich olivine, CTEM, ref 122, Nov 29 07.spc
grid 6A, slice A (previously labelled as slice E)</t>
        </r>
        <r>
          <rPr>
            <sz val="8"/>
            <rFont val="Tahoma"/>
            <family val="0"/>
          </rPr>
          <t xml:space="preserve">
</t>
        </r>
      </text>
    </comment>
    <comment ref="A15" authorId="0">
      <text>
        <r>
          <rPr>
            <sz val="8"/>
            <rFont val="Tahoma"/>
            <family val="0"/>
          </rPr>
          <t xml:space="preserve">EDAX file:  Puki-B-1, isolated forsterite in melt, CTEM, ref 123, Nov 30 07
grid 1A, slice J (previously labelled as slice D)
See Emispec file for image:  Puki-B-1, 300nm Fo99 isolated in melt.emi
</t>
        </r>
      </text>
    </comment>
    <comment ref="A16" authorId="0">
      <text>
        <r>
          <rPr>
            <b/>
            <sz val="8"/>
            <rFont val="Tahoma"/>
            <family val="0"/>
          </rPr>
          <t xml:space="preserve">EDAX file:  Puki-B-1 Fe-rich olivine3, ref 124, nov 30 07
grid 1A, slice J
</t>
        </r>
        <r>
          <rPr>
            <sz val="8"/>
            <rFont val="Tahoma"/>
            <family val="0"/>
          </rPr>
          <t xml:space="preserve">
</t>
        </r>
      </text>
    </comment>
    <comment ref="A18" authorId="0">
      <text>
        <r>
          <rPr>
            <b/>
            <sz val="8"/>
            <rFont val="Tahoma"/>
            <family val="0"/>
          </rPr>
          <t>EDAX file:  Puki-C-10 LIME forsterite, CTEM, ref 136, Dec 4 07
grid 4D, slice A
this is probably fragment 6.  It is about 100 um from the main track in the same grid square as fragment 9.</t>
        </r>
        <r>
          <rPr>
            <sz val="8"/>
            <rFont val="Tahoma"/>
            <family val="0"/>
          </rPr>
          <t xml:space="preserve">
</t>
        </r>
      </text>
    </comment>
    <comment ref="A19" authorId="0">
      <text>
        <r>
          <rPr>
            <b/>
            <sz val="8"/>
            <rFont val="Tahoma"/>
            <family val="0"/>
          </rPr>
          <t>EDAX file:  Puki-C-10 LIME forsterite, CTEM, ref 137, Dec 4 07
grid 4D, slice A
this is probably fragment 6.  It is about 100 um from the main track in the same grid square as fragment 9.</t>
        </r>
      </text>
    </comment>
    <comment ref="A20" authorId="0">
      <text>
        <r>
          <rPr>
            <b/>
            <sz val="8"/>
            <rFont val="Tahoma"/>
            <family val="0"/>
          </rPr>
          <t xml:space="preserve">EDAX file: Arinna-10 Cr-bearing forsterite, CTEM, ref 138, Dec 4 07
grid 9E, slice A (chloroform)
for image of grain analyzed, see Emispec file: Arinna-1 2um Fo98 grain and rim, HAADF and SE 2kx2k,.emi
</t>
        </r>
        <r>
          <rPr>
            <sz val="8"/>
            <rFont val="Tahoma"/>
            <family val="0"/>
          </rPr>
          <t xml:space="preserve">
</t>
        </r>
      </text>
    </comment>
    <comment ref="A21" authorId="0">
      <text>
        <r>
          <rPr>
            <b/>
            <sz val="8"/>
            <rFont val="Tahoma"/>
            <family val="0"/>
          </rPr>
          <t>EDAX file: Arinna-10 Cr-bearing forsterite, CTEM, ref 139, Dec 4 07
grid 9E, slice A (chloroform)
for image of grain analyzed, see Emispec file: Arinna-1 2um Fo98 grain and rim, HAADF and SE 2kx2k,.emi</t>
        </r>
        <r>
          <rPr>
            <sz val="8"/>
            <rFont val="Tahoma"/>
            <family val="0"/>
          </rPr>
          <t xml:space="preserve">
</t>
        </r>
      </text>
    </comment>
    <comment ref="A22" authorId="0">
      <text>
        <r>
          <rPr>
            <b/>
            <sz val="8"/>
            <rFont val="Tahoma"/>
            <family val="0"/>
          </rPr>
          <t>Aton-B-3. Fo82 on edge of olivine, CTEM, ref 140, Dec 4 07
grid 1A, slice C
See Emispec file:  Aton-B-3, grid 1A, slice C, whole slice, HAADF and SE, 2kx2k.emi, 15 pt linescan taken on this grain for MinPet paper.</t>
        </r>
        <r>
          <rPr>
            <sz val="8"/>
            <rFont val="Tahoma"/>
            <family val="0"/>
          </rPr>
          <t xml:space="preserve">
</t>
        </r>
      </text>
    </comment>
    <comment ref="A23" authorId="0">
      <text>
        <r>
          <rPr>
            <b/>
            <sz val="8"/>
            <rFont val="Tahoma"/>
            <family val="0"/>
          </rPr>
          <t>Aton-B-3. Fo82 on edge of olivine, CTEM, ref 141, Dec 4 07
grid 1A, slice C
See Emispec file:  Aton-B-3, grid 1A, slice C, whole slice, HAADF and SE, 2kx2k.emi, 15 pt linescan taken on this grain for MinPet paper.</t>
        </r>
        <r>
          <rPr>
            <sz val="8"/>
            <rFont val="Tahoma"/>
            <family val="0"/>
          </rPr>
          <t xml:space="preserve">
</t>
        </r>
      </text>
    </comment>
    <comment ref="A24" authorId="0">
      <text>
        <r>
          <rPr>
            <b/>
            <sz val="8"/>
            <rFont val="Tahoma"/>
            <family val="0"/>
          </rPr>
          <t>Aton-B-3. Fo68 in center of olivine, CTEM, ref 142
, Dec 4 07
grid 1A, slice C
See Emispec file:  Aton-B-3, grid 1A, slice C, whole slice, HAADF and SE, 2kx2k.emi, 15 pt linescan taken on this grain for MinPet paper.</t>
        </r>
        <r>
          <rPr>
            <sz val="8"/>
            <rFont val="Tahoma"/>
            <family val="0"/>
          </rPr>
          <t xml:space="preserve">
</t>
        </r>
      </text>
    </comment>
    <comment ref="A25" authorId="0">
      <text>
        <r>
          <rPr>
            <b/>
            <sz val="8"/>
            <rFont val="Tahoma"/>
            <family val="0"/>
          </rPr>
          <t>Aton-B-3. Fo73 on edge of olivine, CTEM, ref 143, Dec 4 07
grid 1A, slice C
See Emispec file:  Aton-B-3, grid 1A, slice C, whole slice, HAADF and SE, 2kx2k.emi, 15 pt linescan taken on this grain for MinPet paper.</t>
        </r>
        <r>
          <rPr>
            <sz val="8"/>
            <rFont val="Tahoma"/>
            <family val="0"/>
          </rPr>
          <t xml:space="preserve">
</t>
        </r>
      </text>
    </comment>
    <comment ref="A26" authorId="0">
      <text>
        <r>
          <rPr>
            <b/>
            <sz val="8"/>
            <rFont val="Tahoma"/>
            <family val="0"/>
          </rPr>
          <t>EDAX file:  Val Heart, Fo58, CTEM, ref 144, Dec 07 07.spce
grid 1A
DM file:  Val Heart, 2 large pieces, BF, 12.7.07 and other DM files in EDAX folder</t>
        </r>
        <r>
          <rPr>
            <sz val="8"/>
            <rFont val="Tahoma"/>
            <family val="0"/>
          </rPr>
          <t xml:space="preserve">
</t>
        </r>
      </text>
    </comment>
    <comment ref="A27" authorId="0">
      <text>
        <r>
          <rPr>
            <b/>
            <sz val="8"/>
            <rFont val="Tahoma"/>
            <family val="0"/>
          </rPr>
          <t>EDAX file:  Val Heart, Fo58, CTEM, ref 145, Dec 07 07.spce
grid 1A
DM file:  Val Heart, 2 large pieces, BF3, 12.7.07 and other DM files in EDAX folder</t>
        </r>
        <r>
          <rPr>
            <sz val="8"/>
            <rFont val="Tahoma"/>
            <family val="0"/>
          </rPr>
          <t xml:space="preserve">
</t>
        </r>
      </text>
    </comment>
    <comment ref="A28" authorId="0">
      <text>
        <r>
          <rPr>
            <b/>
            <sz val="8"/>
            <rFont val="Tahoma"/>
            <family val="0"/>
          </rPr>
          <t>EDAX file:  Isis-3, Fo72, CTEM, ref 156, dec 10.07.spc
grid 10E, slice E
DM file:  Isis-3, 2 um round CaMgFe silicate.dm3</t>
        </r>
        <r>
          <rPr>
            <sz val="8"/>
            <rFont val="Tahoma"/>
            <family val="0"/>
          </rPr>
          <t xml:space="preserve">
</t>
        </r>
      </text>
    </comment>
    <comment ref="A29" authorId="0">
      <text>
        <r>
          <rPr>
            <b/>
            <sz val="8"/>
            <rFont val="Tahoma"/>
            <family val="0"/>
          </rPr>
          <t>EDAX file:  Isis-3, Fo69 in contact with Na-Cr augite, CTEM, ref 157, Dec 11.07.spc
grid 10E, slice E
DM file:  Isis-3, contact between Fe-rich oliv and Na-Cr augite,12.11.07.dm3</t>
        </r>
        <r>
          <rPr>
            <sz val="8"/>
            <rFont val="Tahoma"/>
            <family val="0"/>
          </rPr>
          <t xml:space="preserve">
</t>
        </r>
      </text>
    </comment>
    <comment ref="A30" authorId="0">
      <text>
        <r>
          <rPr>
            <b/>
            <sz val="8"/>
            <rFont val="Tahoma"/>
            <family val="0"/>
          </rPr>
          <t>EDAX file:  Isis-3, Fo69 in contact with Na-Cr augite, CTEM, ref 159, Dec 11.07.spc
grid 10E, slice E
DM file:  Isis-3, contact between Fo70 oliv and Na-Cr augite,12.11.07.dm3</t>
        </r>
        <r>
          <rPr>
            <sz val="8"/>
            <rFont val="Tahoma"/>
            <family val="0"/>
          </rPr>
          <t xml:space="preserve">
</t>
        </r>
      </text>
    </comment>
    <comment ref="A31" authorId="0">
      <text>
        <r>
          <rPr>
            <b/>
            <sz val="8"/>
            <rFont val="Tahoma"/>
            <family val="0"/>
          </rPr>
          <t xml:space="preserve">EDAX file:  Isis-3, forsterite, CTEM, ref 161, Dec 11.07.spc
grid 10E, slice F
</t>
        </r>
        <r>
          <rPr>
            <sz val="8"/>
            <rFont val="Tahoma"/>
            <family val="0"/>
          </rPr>
          <t xml:space="preserve">
</t>
        </r>
      </text>
    </comment>
    <comment ref="A33" authorId="0">
      <text>
        <r>
          <rPr>
            <b/>
            <sz val="8"/>
            <rFont val="Tahoma"/>
            <family val="0"/>
          </rPr>
          <t>EDAX file:  Aton-B-5, Fo67, CTEM, ref 166, Jan 15 08.spc
grid 5E, slice A
see glass ref 168
1.15.08</t>
        </r>
        <r>
          <rPr>
            <sz val="8"/>
            <rFont val="Tahoma"/>
            <family val="0"/>
          </rPr>
          <t xml:space="preserve">
</t>
        </r>
      </text>
    </comment>
    <comment ref="A34" authorId="0">
      <text>
        <r>
          <rPr>
            <b/>
            <sz val="8"/>
            <rFont val="Tahoma"/>
            <family val="0"/>
          </rPr>
          <t>EDAX file:  Febo-B-1, Fo97, CTEM, ref 171, Jan 15 08.spc
grid 4D, slice B (extra thick)
occurs in contact with En98(ref 170)
1.15.08</t>
        </r>
        <r>
          <rPr>
            <sz val="8"/>
            <rFont val="Tahoma"/>
            <family val="0"/>
          </rPr>
          <t xml:space="preserve">
</t>
        </r>
      </text>
    </comment>
    <comment ref="A35" authorId="0">
      <text>
        <r>
          <rPr>
            <b/>
            <sz val="8"/>
            <rFont val="Tahoma"/>
            <family val="0"/>
          </rPr>
          <t>EDAX file:  Febo-B-1, Fo97, CTEM, ref 172, Jan 15 08.spc
grid 4D, slice B (extra thick)
occurs in contact with En98(ref 170)
1.15.08</t>
        </r>
        <r>
          <rPr>
            <sz val="8"/>
            <rFont val="Tahoma"/>
            <family val="0"/>
          </rPr>
          <t xml:space="preserve">
</t>
        </r>
      </text>
    </comment>
    <comment ref="A36" authorId="0">
      <text>
        <r>
          <rPr>
            <b/>
            <sz val="8"/>
            <rFont val="Tahoma"/>
            <family val="0"/>
          </rPr>
          <t>EDAX file:  Febo-1, Fo97, CTEM, ref=190, Jan 23 08.spc
grid 6B, slice B
shard on edge of much larger grain (mostly plucked)</t>
        </r>
        <r>
          <rPr>
            <sz val="8"/>
            <rFont val="Tahoma"/>
            <family val="0"/>
          </rPr>
          <t xml:space="preserve">
DM file:  Febo-1, whole slice, ref 190, 1.28.08, dm3</t>
        </r>
      </text>
    </comment>
    <comment ref="A37" authorId="0">
      <text>
        <r>
          <rPr>
            <b/>
            <sz val="8"/>
            <rFont val="Tahoma"/>
            <family val="0"/>
          </rPr>
          <t>EDAX file:  Febo-1, Fo97, CTEM, ref=191, Jan 23 08.spc
grid 6B, slice E
Fo97 grain with lots of attached melt
DM file:  Febo-1, whole slice on Fo97 and melt, ref 191, 1.28.08, dm3</t>
        </r>
        <r>
          <rPr>
            <sz val="8"/>
            <rFont val="Tahoma"/>
            <family val="0"/>
          </rPr>
          <t xml:space="preserve">
</t>
        </r>
      </text>
    </comment>
    <comment ref="A38" authorId="0">
      <text>
        <r>
          <rPr>
            <b/>
            <sz val="8"/>
            <rFont val="Tahoma"/>
            <family val="0"/>
          </rPr>
          <t>EDAX file:  Febo-1, Fo97, CTEM, ref=193, Jan 23 08.spc
grid 6B, slice D
Fo97 grain with attached melt
DM file:  Febo-1, whole slice on Fo97 and melt, ref 193, 1.28.08, dm3</t>
        </r>
        <r>
          <rPr>
            <sz val="8"/>
            <rFont val="Tahoma"/>
            <family val="0"/>
          </rPr>
          <t xml:space="preserve">
</t>
        </r>
      </text>
    </comment>
    <comment ref="A41" authorId="0">
      <text>
        <r>
          <rPr>
            <b/>
            <sz val="8"/>
            <rFont val="Tahoma"/>
            <family val="0"/>
          </rPr>
          <t>EDAX file:  Tule-2, Fo41, CTEM, ref 199, 1.23.spc
grid 7B, slice B
4 um Fo41 grain
DM file:  Tule-2, 4  um Fo41 grain, BF, 1.23.08.dm3</t>
        </r>
        <r>
          <rPr>
            <sz val="8"/>
            <rFont val="Tahoma"/>
            <family val="0"/>
          </rPr>
          <t xml:space="preserve">
</t>
        </r>
      </text>
    </comment>
    <comment ref="A42" authorId="0">
      <text>
        <r>
          <rPr>
            <b/>
            <sz val="8"/>
            <rFont val="Tahoma"/>
            <family val="0"/>
          </rPr>
          <t>EDAX file:  Tule-2, Fo43, CTEM, ref 200, Jan 23 08.spc
grid 7B, slice B
4 um Fo41 grain
DM file:  Tule-2, 4  um Fo41 grain, BF, 1.23.08.dm3</t>
        </r>
        <r>
          <rPr>
            <sz val="8"/>
            <rFont val="Tahoma"/>
            <family val="0"/>
          </rPr>
          <t xml:space="preserve">
</t>
        </r>
      </text>
    </comment>
    <comment ref="A43" authorId="0">
      <text>
        <r>
          <rPr>
            <b/>
            <sz val="8"/>
            <rFont val="Tahoma"/>
            <family val="0"/>
          </rPr>
          <t>EDAX file:  Arinna-1, 200nm Fo92, CTEM, ref 235, Feb 5 08.spc
grid 2E, slice A
DM file:  Arinna-1, polycrystalline olivine and glass, BF, 2.5.08.dm3</t>
        </r>
        <r>
          <rPr>
            <sz val="8"/>
            <rFont val="Tahoma"/>
            <family val="0"/>
          </rPr>
          <t xml:space="preserve">
</t>
        </r>
      </text>
    </comment>
    <comment ref="A44" authorId="0">
      <text>
        <r>
          <rPr>
            <b/>
            <sz val="8"/>
            <rFont val="Tahoma"/>
            <family val="0"/>
          </rPr>
          <t>EDAX file:  Arinna-1, Arinna-1, 0.3 um Fo91, CTEM, ref 240, Feb 5 08.spc
grid 2E, slice G
DM file:  Arinna-1, polycrystralline Fo91 and NaCr augite, BF, 2.5.08.dm3</t>
        </r>
        <r>
          <rPr>
            <sz val="8"/>
            <rFont val="Tahoma"/>
            <family val="0"/>
          </rPr>
          <t xml:space="preserve">
</t>
        </r>
      </text>
    </comment>
    <comment ref="A45" authorId="0">
      <text>
        <r>
          <rPr>
            <b/>
            <sz val="8"/>
            <rFont val="Tahoma"/>
            <family val="0"/>
          </rPr>
          <t>EDAX file:  Arinna-1, Fo90, CTEM, ref 243, Feb 6 08.spc
grid 2E, slice B
DM file:  Arinna-1, polycrystralline region, tilt=15.0, obj apert, BF, 2.6.08.dm3</t>
        </r>
        <r>
          <rPr>
            <sz val="8"/>
            <rFont val="Tahoma"/>
            <family val="0"/>
          </rPr>
          <t xml:space="preserve">
</t>
        </r>
      </text>
    </comment>
    <comment ref="A39" authorId="0">
      <text>
        <r>
          <rPr>
            <b/>
            <sz val="8"/>
            <rFont val="Tahoma"/>
            <family val="0"/>
          </rPr>
          <t>EDAX file:  Febo-1, 4um Fo97, CTEM, ref 251, Feb 13 08
grid 6D, slice A
DM file:  Febo-1, whole slice A, Fo97, 2.13.08.dm3</t>
        </r>
        <r>
          <rPr>
            <sz val="8"/>
            <rFont val="Tahoma"/>
            <family val="0"/>
          </rPr>
          <t xml:space="preserve">
</t>
        </r>
      </text>
    </comment>
    <comment ref="A40" authorId="0">
      <text>
        <r>
          <rPr>
            <b/>
            <sz val="8"/>
            <rFont val="Tahoma"/>
            <family val="0"/>
          </rPr>
          <t>EDAX file:  Febo-1, 4um Fo97, CTEM, ref 252, Feb 13 08
grid 6D, slice A
DM file:  Febo-1, whole slice A, Fo97, 2.13.08.dm3</t>
        </r>
        <r>
          <rPr>
            <sz val="8"/>
            <rFont val="Tahoma"/>
            <family val="0"/>
          </rPr>
          <t xml:space="preserve">
</t>
        </r>
      </text>
    </comment>
    <comment ref="A17" authorId="0">
      <text>
        <r>
          <rPr>
            <b/>
            <sz val="8"/>
            <rFont val="Tahoma"/>
            <family val="0"/>
          </rPr>
          <t>EDAX file:  Puki-C-1 frag 3,2, frag 3, Fo56, CTEM, ref 254, Feb 13 08.spc
grid 4D, slice A (only slice)
DM file:  Puki-C-1 Frag 3,2, spinel and oliv, BF, 2.13.08.dm3</t>
        </r>
        <r>
          <rPr>
            <sz val="8"/>
            <rFont val="Tahoma"/>
            <family val="0"/>
          </rPr>
          <t xml:space="preserve">
</t>
        </r>
      </text>
    </comment>
    <comment ref="A46" authorId="0">
      <text>
        <r>
          <rPr>
            <b/>
            <sz val="8"/>
            <rFont val="Tahoma"/>
            <family val="0"/>
          </rPr>
          <t>EDAX file:  Arinna-9, NaCr augite on edge of 3 um pyrr, CTEM, ref 259, Feb 16 08.spc
grid 2B, slice A (only slice)
DM file:  Arinna-9, NaCr augite on edge of 3 um pyrrhotite, BF, 2.16.08.dm3</t>
        </r>
        <r>
          <rPr>
            <sz val="8"/>
            <rFont val="Tahoma"/>
            <family val="0"/>
          </rPr>
          <t xml:space="preserve">
</t>
        </r>
      </text>
    </comment>
    <comment ref="A47" authorId="0">
      <text>
        <r>
          <rPr>
            <b/>
            <sz val="8"/>
            <rFont val="Tahoma"/>
            <family val="0"/>
          </rPr>
          <t>EDAX file:  Aton-C-3, Fo85, CTEM, ref 289, May 10 08.spc
grid 3C, slice A (grid damaged)
DM file:  Aton-C-3, olivine glass contacts BF2, 5.10.08.dm3</t>
        </r>
        <r>
          <rPr>
            <sz val="8"/>
            <rFont val="Tahoma"/>
            <family val="0"/>
          </rPr>
          <t xml:space="preserve">
</t>
        </r>
      </text>
    </comment>
    <comment ref="A48" authorId="1">
      <text>
        <r>
          <rPr>
            <b/>
            <sz val="8"/>
            <rFont val="Tahoma"/>
            <family val="0"/>
          </rPr>
          <t xml:space="preserve">EDAX file:  Coki-B-5, deF 3, Do83, XTEM, ref 332, Jul 3 08.spc
DM file:  Coki-B-3, frag 3, Fo83, and Mg-Al chromite, BF, 7.3.08.dm3
</t>
        </r>
        <r>
          <rPr>
            <sz val="8"/>
            <rFont val="Tahoma"/>
            <family val="0"/>
          </rPr>
          <t xml:space="preserve">
</t>
        </r>
      </text>
    </comment>
    <comment ref="G71" authorId="0">
      <text>
        <r>
          <rPr>
            <b/>
            <sz val="8"/>
            <rFont val="Tahoma"/>
            <family val="0"/>
          </rPr>
          <t>Thickness estimated.</t>
        </r>
        <r>
          <rPr>
            <sz val="8"/>
            <rFont val="Tahoma"/>
            <family val="0"/>
          </rPr>
          <t xml:space="preserve">
</t>
        </r>
      </text>
    </comment>
    <comment ref="A73" authorId="0">
      <text>
        <r>
          <rPr>
            <b/>
            <sz val="8"/>
            <rFont val="Tahoma"/>
            <family val="0"/>
          </rPr>
          <t>File:  Puki-B-1 Fe-rich olivine1, ref 83, Oct 26.07.spc</t>
        </r>
        <r>
          <rPr>
            <sz val="8"/>
            <rFont val="Tahoma"/>
            <family val="0"/>
          </rPr>
          <t xml:space="preserve">
</t>
        </r>
      </text>
    </comment>
    <comment ref="A74" authorId="0">
      <text>
        <r>
          <rPr>
            <b/>
            <sz val="8"/>
            <rFont val="Tahoma"/>
            <family val="0"/>
          </rPr>
          <t>EDAX file:  Puki-2 Fe-rich olivine, CTEM, ref 120, 11.29.spc
grid 6A, slice A (previously labelled as slice E)</t>
        </r>
        <r>
          <rPr>
            <sz val="8"/>
            <rFont val="Tahoma"/>
            <family val="0"/>
          </rPr>
          <t xml:space="preserve">
</t>
        </r>
      </text>
    </comment>
    <comment ref="A75" authorId="0">
      <text>
        <r>
          <rPr>
            <b/>
            <sz val="8"/>
            <rFont val="Tahoma"/>
            <family val="0"/>
          </rPr>
          <t>EDAX file:  Puki-2 Fe-rich olivine, CTEM, ref 122, Nov 29 07.spc
grid 6A, slice A (previously labelled as slice E)</t>
        </r>
        <r>
          <rPr>
            <sz val="8"/>
            <rFont val="Tahoma"/>
            <family val="0"/>
          </rPr>
          <t xml:space="preserve">
</t>
        </r>
      </text>
    </comment>
    <comment ref="A76" authorId="0">
      <text>
        <r>
          <rPr>
            <sz val="8"/>
            <rFont val="Tahoma"/>
            <family val="0"/>
          </rPr>
          <t xml:space="preserve">EDAX file:  Puki-B-1, isolated forsterite in melt, CTEM, ref 123, Nov 30 07
grid 1A, slice J (previously labelled as slice D)
See Emispec file for image:  Puki-B-1, 300nm Fo99 isolated in melt.emi
</t>
        </r>
      </text>
    </comment>
    <comment ref="A77" authorId="0">
      <text>
        <r>
          <rPr>
            <b/>
            <sz val="8"/>
            <rFont val="Tahoma"/>
            <family val="0"/>
          </rPr>
          <t xml:space="preserve">EDAX file:  Puki-B-1 Fe-rich olivine3, ref 124, nov 30 07
grid 1A, slice J
</t>
        </r>
        <r>
          <rPr>
            <sz val="8"/>
            <rFont val="Tahoma"/>
            <family val="0"/>
          </rPr>
          <t xml:space="preserve">
</t>
        </r>
      </text>
    </comment>
    <comment ref="A78" authorId="0">
      <text>
        <r>
          <rPr>
            <b/>
            <sz val="8"/>
            <rFont val="Tahoma"/>
            <family val="0"/>
          </rPr>
          <t>EDAX file:  Puki-C-1 frag 3,2, frag 3, Fo56, CTEM, ref 254, Feb 13 08.spc
grid 4D, slice A (only slice)
DM file:  Puki-C-1 Frag 3,2, spinel and oliv, BF, 2.13.08.dm3</t>
        </r>
        <r>
          <rPr>
            <sz val="8"/>
            <rFont val="Tahoma"/>
            <family val="0"/>
          </rPr>
          <t xml:space="preserve">
</t>
        </r>
      </text>
    </comment>
    <comment ref="A79" authorId="0">
      <text>
        <r>
          <rPr>
            <b/>
            <sz val="8"/>
            <rFont val="Tahoma"/>
            <family val="0"/>
          </rPr>
          <t>EDAX file:  Puki-C-10 LIME forsterite, CTEM, ref 136, Dec 4 07
grid 4D, slice A
this is probably fragment 6.  It is about 100 um from the main track in the same grid square as fragment 9.</t>
        </r>
        <r>
          <rPr>
            <sz val="8"/>
            <rFont val="Tahoma"/>
            <family val="0"/>
          </rPr>
          <t xml:space="preserve">
</t>
        </r>
      </text>
    </comment>
    <comment ref="A80" authorId="0">
      <text>
        <r>
          <rPr>
            <b/>
            <sz val="8"/>
            <rFont val="Tahoma"/>
            <family val="0"/>
          </rPr>
          <t>EDAX file:  Puki-C-10 LIME forsterite, CTEM, ref 137, Dec 4 07
grid 4D, slice A
this is probably fragment 6.  It is about 100 um from the main track in the same grid square as fragment 9.</t>
        </r>
      </text>
    </comment>
    <comment ref="A81" authorId="0">
      <text>
        <r>
          <rPr>
            <b/>
            <sz val="8"/>
            <rFont val="Tahoma"/>
            <family val="0"/>
          </rPr>
          <t xml:space="preserve">EDAX file: Arinna-10 Cr-bearing forsterite, CTEM, ref 138, Dec 4 07
grid 9E, slice A (chloroform)
for image of grain analyzed, see Emispec file: Arinna-1 2um Fo98 grain and rim, HAADF and SE 2kx2k,.emi
</t>
        </r>
        <r>
          <rPr>
            <sz val="8"/>
            <rFont val="Tahoma"/>
            <family val="0"/>
          </rPr>
          <t xml:space="preserve">
</t>
        </r>
      </text>
    </comment>
    <comment ref="A82" authorId="0">
      <text>
        <r>
          <rPr>
            <b/>
            <sz val="8"/>
            <rFont val="Tahoma"/>
            <family val="0"/>
          </rPr>
          <t>EDAX file: Arinna-10 Cr-bearing forsterite, CTEM, ref 139, Dec 4 07
grid 9E, slice A (chloroform)
for image of grain analyzed, see Emispec file: Arinna-1 2um Fo98 grain and rim, HAADF and SE 2kx2k,.emi</t>
        </r>
        <r>
          <rPr>
            <sz val="8"/>
            <rFont val="Tahoma"/>
            <family val="0"/>
          </rPr>
          <t xml:space="preserve">
</t>
        </r>
      </text>
    </comment>
    <comment ref="A83" authorId="0">
      <text>
        <r>
          <rPr>
            <b/>
            <sz val="8"/>
            <rFont val="Tahoma"/>
            <family val="0"/>
          </rPr>
          <t>Aton-B-3. Fo82 on edge of olivine, CTEM, ref 140, Dec 4 07
grid 1A, slice C
See Emispec file:  Aton-B-3, grid 1A, slice C, whole slice, HAADF and SE, 2kx2k.emi, 15 pt linescan taken on this grain for MinPet paper.</t>
        </r>
        <r>
          <rPr>
            <sz val="8"/>
            <rFont val="Tahoma"/>
            <family val="0"/>
          </rPr>
          <t xml:space="preserve">
</t>
        </r>
      </text>
    </comment>
    <comment ref="A84" authorId="0">
      <text>
        <r>
          <rPr>
            <b/>
            <sz val="8"/>
            <rFont val="Tahoma"/>
            <family val="0"/>
          </rPr>
          <t>Aton-B-3. Fo82 on edge of olivine, CTEM, ref 141, Dec 4 07
grid 1A, slice C
See Emispec file:  Aton-B-3, grid 1A, slice C, whole slice, HAADF and SE, 2kx2k.emi, 15 pt linescan taken on this grain for MinPet paper.</t>
        </r>
        <r>
          <rPr>
            <sz val="8"/>
            <rFont val="Tahoma"/>
            <family val="0"/>
          </rPr>
          <t xml:space="preserve">
</t>
        </r>
      </text>
    </comment>
    <comment ref="A85" authorId="0">
      <text>
        <r>
          <rPr>
            <b/>
            <sz val="8"/>
            <rFont val="Tahoma"/>
            <family val="0"/>
          </rPr>
          <t>Aton-B-3. Fo68 in center of olivine, CTEM, ref 142
, Dec 4 07
grid 1A, slice C
See Emispec file:  Aton-B-3, grid 1A, slice C, whole slice, HAADF and SE, 2kx2k.emi, 15 pt linescan taken on this grain for MinPet paper.</t>
        </r>
        <r>
          <rPr>
            <sz val="8"/>
            <rFont val="Tahoma"/>
            <family val="0"/>
          </rPr>
          <t xml:space="preserve">
</t>
        </r>
      </text>
    </comment>
    <comment ref="A86" authorId="0">
      <text>
        <r>
          <rPr>
            <b/>
            <sz val="8"/>
            <rFont val="Tahoma"/>
            <family val="0"/>
          </rPr>
          <t>Aton-B-3. Fo73 on edge of olivine, CTEM, ref 143, Dec 4 07
grid 1A, slice C
See Emispec file:  Aton-B-3, grid 1A, slice C, whole slice, HAADF and SE, 2kx2k.emi, 15 pt linescan taken on this grain for MinPet paper.</t>
        </r>
        <r>
          <rPr>
            <sz val="8"/>
            <rFont val="Tahoma"/>
            <family val="0"/>
          </rPr>
          <t xml:space="preserve">
</t>
        </r>
      </text>
    </comment>
    <comment ref="A87" authorId="0">
      <text>
        <r>
          <rPr>
            <b/>
            <sz val="8"/>
            <rFont val="Tahoma"/>
            <family val="0"/>
          </rPr>
          <t>EDAX file:  Val Heart, Fo58, CTEM, ref 144, Dec 07 07.spce
grid 1A
DM file:  Val Heart, 2 large pieces, BF, 12.7.07 and other DM files in EDAX folder</t>
        </r>
        <r>
          <rPr>
            <sz val="8"/>
            <rFont val="Tahoma"/>
            <family val="0"/>
          </rPr>
          <t xml:space="preserve">
</t>
        </r>
      </text>
    </comment>
    <comment ref="A88" authorId="0">
      <text>
        <r>
          <rPr>
            <b/>
            <sz val="8"/>
            <rFont val="Tahoma"/>
            <family val="0"/>
          </rPr>
          <t>EDAX file:  Val Heart, Fo58, CTEM, ref 145, Dec 07 07.spce
grid 1A
DM file:  Val Heart, 2 large pieces, BF3, 12.7.07 and other DM files in EDAX folder</t>
        </r>
        <r>
          <rPr>
            <sz val="8"/>
            <rFont val="Tahoma"/>
            <family val="0"/>
          </rPr>
          <t xml:space="preserve">
</t>
        </r>
      </text>
    </comment>
    <comment ref="A89" authorId="0">
      <text>
        <r>
          <rPr>
            <b/>
            <sz val="8"/>
            <rFont val="Tahoma"/>
            <family val="0"/>
          </rPr>
          <t>EDAX file:  Isis-3, Fo72, CTEM, ref 156, dec 10.07.spc
grid 10E, slice E
DM file:  Isis-3, 2 um round CaMgFe silicate.dm3</t>
        </r>
        <r>
          <rPr>
            <sz val="8"/>
            <rFont val="Tahoma"/>
            <family val="0"/>
          </rPr>
          <t xml:space="preserve">
</t>
        </r>
      </text>
    </comment>
    <comment ref="A90" authorId="0">
      <text>
        <r>
          <rPr>
            <b/>
            <sz val="8"/>
            <rFont val="Tahoma"/>
            <family val="0"/>
          </rPr>
          <t>EDAX file:  Isis-3, Fo69 in contact with Na-Cr augite, CTEM, ref 157, Dec 11.07.spc
grid 10E, slice E
DM file:  Isis-3, contact between Fe-rich oliv and Na-Cr augite,12.11.07.dm3</t>
        </r>
        <r>
          <rPr>
            <sz val="8"/>
            <rFont val="Tahoma"/>
            <family val="0"/>
          </rPr>
          <t xml:space="preserve">
</t>
        </r>
      </text>
    </comment>
    <comment ref="A91" authorId="0">
      <text>
        <r>
          <rPr>
            <b/>
            <sz val="8"/>
            <rFont val="Tahoma"/>
            <family val="0"/>
          </rPr>
          <t>EDAX file:  Isis-3, Fo69 in contact with Na-Cr augite, CTEM, ref 159, Dec 11.07.spc
grid 10E, slice E
DM file:  Isis-3, contact between Fo70 oliv and Na-Cr augite,12.11.07.dm3</t>
        </r>
        <r>
          <rPr>
            <sz val="8"/>
            <rFont val="Tahoma"/>
            <family val="0"/>
          </rPr>
          <t xml:space="preserve">
</t>
        </r>
      </text>
    </comment>
    <comment ref="A92" authorId="0">
      <text>
        <r>
          <rPr>
            <b/>
            <sz val="8"/>
            <rFont val="Tahoma"/>
            <family val="0"/>
          </rPr>
          <t xml:space="preserve">EDAX file:  Isis-3, forsterite, CTEM, ref 161, Dec 11.07.spc
grid 10E, slice F
</t>
        </r>
        <r>
          <rPr>
            <sz val="8"/>
            <rFont val="Tahoma"/>
            <family val="0"/>
          </rPr>
          <t xml:space="preserve">
</t>
        </r>
      </text>
    </comment>
    <comment ref="A94" authorId="0">
      <text>
        <r>
          <rPr>
            <b/>
            <sz val="8"/>
            <rFont val="Tahoma"/>
            <family val="0"/>
          </rPr>
          <t>EDAX file:  Aton-B-5, Fo67, CTEM, ref 166, Jan 15 08.spc
grid 5E, slice A
see glass ref 168
1.15.08</t>
        </r>
        <r>
          <rPr>
            <sz val="8"/>
            <rFont val="Tahoma"/>
            <family val="0"/>
          </rPr>
          <t xml:space="preserve">
</t>
        </r>
      </text>
    </comment>
    <comment ref="A95" authorId="0">
      <text>
        <r>
          <rPr>
            <b/>
            <sz val="8"/>
            <rFont val="Tahoma"/>
            <family val="0"/>
          </rPr>
          <t>EDAX file:  Febo-B-1, Fo97, CTEM, ref 171, Jan 15 08.spc
grid 4D, slice B (extra thick)
occurs in contact with En98(ref 170)
1.15.08</t>
        </r>
        <r>
          <rPr>
            <sz val="8"/>
            <rFont val="Tahoma"/>
            <family val="0"/>
          </rPr>
          <t xml:space="preserve">
</t>
        </r>
      </text>
    </comment>
    <comment ref="A96" authorId="0">
      <text>
        <r>
          <rPr>
            <b/>
            <sz val="8"/>
            <rFont val="Tahoma"/>
            <family val="0"/>
          </rPr>
          <t>EDAX file:  Febo-B-1, Fo97, CTEM, ref 172, Jan 15 08.spc
grid 4D, slice B (extra thick)
occurs in contact with En98(ref 170)
1.15.08</t>
        </r>
        <r>
          <rPr>
            <sz val="8"/>
            <rFont val="Tahoma"/>
            <family val="0"/>
          </rPr>
          <t xml:space="preserve">
</t>
        </r>
      </text>
    </comment>
    <comment ref="A97" authorId="0">
      <text>
        <r>
          <rPr>
            <b/>
            <sz val="8"/>
            <rFont val="Tahoma"/>
            <family val="0"/>
          </rPr>
          <t>EDAX file:  Febo-1, Fo97, CTEM, ref=190, Jan 23 08.spc
grid 6B, slice B
shard on edge of much larger grain (mostly plucked)</t>
        </r>
        <r>
          <rPr>
            <sz val="8"/>
            <rFont val="Tahoma"/>
            <family val="0"/>
          </rPr>
          <t xml:space="preserve">
DM file:  Febo-1, whole slice, ref 190, 1.28.08, dm3</t>
        </r>
      </text>
    </comment>
    <comment ref="A98" authorId="0">
      <text>
        <r>
          <rPr>
            <b/>
            <sz val="8"/>
            <rFont val="Tahoma"/>
            <family val="0"/>
          </rPr>
          <t>EDAX file:  Febo-1, Fo97, CTEM, ref=191, Jan 23 08.spc
grid 6B, slice E
Fo97 grain with lots of attached melt
DM file:  Febo-1, whole slice on Fo97 and melt, ref 191, 1.28.08, dm3</t>
        </r>
        <r>
          <rPr>
            <sz val="8"/>
            <rFont val="Tahoma"/>
            <family val="0"/>
          </rPr>
          <t xml:space="preserve">
</t>
        </r>
      </text>
    </comment>
    <comment ref="A99" authorId="0">
      <text>
        <r>
          <rPr>
            <b/>
            <sz val="8"/>
            <rFont val="Tahoma"/>
            <family val="0"/>
          </rPr>
          <t>EDAX file:  Febo-1, Fo97, CTEM, ref=193, Jan 23 08.spc
grid 6B, slice D
Fo97 grain with attached melt
DM file:  Febo-1, whole slice on Fo97 and melt, ref 193, 1.28.08, dm3</t>
        </r>
        <r>
          <rPr>
            <sz val="8"/>
            <rFont val="Tahoma"/>
            <family val="0"/>
          </rPr>
          <t xml:space="preserve">
</t>
        </r>
      </text>
    </comment>
    <comment ref="A100" authorId="0">
      <text>
        <r>
          <rPr>
            <b/>
            <sz val="8"/>
            <rFont val="Tahoma"/>
            <family val="0"/>
          </rPr>
          <t>EDAX file:  Febo-1, 4um Fo97, CTEM, ref 251, Feb 13 08
grid 6D, slice A
DM file:  Febo-1, whole slice A, Fo97, 2.13.08.dm3</t>
        </r>
        <r>
          <rPr>
            <sz val="8"/>
            <rFont val="Tahoma"/>
            <family val="0"/>
          </rPr>
          <t xml:space="preserve">
</t>
        </r>
      </text>
    </comment>
    <comment ref="A101" authorId="0">
      <text>
        <r>
          <rPr>
            <b/>
            <sz val="8"/>
            <rFont val="Tahoma"/>
            <family val="0"/>
          </rPr>
          <t>EDAX file:  Febo-1, 4um Fo97, CTEM, ref 252, Feb 13 08
grid 6D, slice A
DM file:  Febo-1, whole slice A, Fo97, 2.13.08.dm3</t>
        </r>
        <r>
          <rPr>
            <sz val="8"/>
            <rFont val="Tahoma"/>
            <family val="0"/>
          </rPr>
          <t xml:space="preserve">
</t>
        </r>
      </text>
    </comment>
    <comment ref="A102" authorId="0">
      <text>
        <r>
          <rPr>
            <b/>
            <sz val="8"/>
            <rFont val="Tahoma"/>
            <family val="0"/>
          </rPr>
          <t>EDAX file:  Tule-2, Fo41, CTEM, ref 199, 1.23.spc
grid 7B, slice B
4 um Fo41 grain
DM file:  Tule-2, 4  um Fo41 grain, BF, 1.23.08.dm3</t>
        </r>
        <r>
          <rPr>
            <sz val="8"/>
            <rFont val="Tahoma"/>
            <family val="0"/>
          </rPr>
          <t xml:space="preserve">
</t>
        </r>
      </text>
    </comment>
    <comment ref="A103" authorId="0">
      <text>
        <r>
          <rPr>
            <b/>
            <sz val="8"/>
            <rFont val="Tahoma"/>
            <family val="0"/>
          </rPr>
          <t>EDAX file:  Tule-2, Fo43, CTEM, ref 200, Jan 23 08.spc
grid 7B, slice B
4 um Fo41 grain
DM file:  Tule-2, 4  um Fo41 grain, BF, 1.23.08.dm3</t>
        </r>
        <r>
          <rPr>
            <sz val="8"/>
            <rFont val="Tahoma"/>
            <family val="0"/>
          </rPr>
          <t xml:space="preserve">
</t>
        </r>
      </text>
    </comment>
    <comment ref="A104" authorId="0">
      <text>
        <r>
          <rPr>
            <b/>
            <sz val="8"/>
            <rFont val="Tahoma"/>
            <family val="0"/>
          </rPr>
          <t>EDAX file:  Arinna-1, 200nm Fo92, CTEM, ref 235, Feb 5 08.spc
grid 2E, slice A
DM file:  Arinna-1, polycrystalline olivine and glass, BF, 2.5.08.dm3</t>
        </r>
        <r>
          <rPr>
            <sz val="8"/>
            <rFont val="Tahoma"/>
            <family val="0"/>
          </rPr>
          <t xml:space="preserve">
</t>
        </r>
      </text>
    </comment>
    <comment ref="A105" authorId="0">
      <text>
        <r>
          <rPr>
            <b/>
            <sz val="8"/>
            <rFont val="Tahoma"/>
            <family val="0"/>
          </rPr>
          <t>EDAX file:  Arinna-1, Arinna-1, 0.3 um Fo91, CTEM, ref 240, Feb 5 08.spc
grid 2E, slice G
DM file:  Arinna-1, polycrystralline Fo91 and NaCr augite, BF, 2.5.08.dm3</t>
        </r>
        <r>
          <rPr>
            <sz val="8"/>
            <rFont val="Tahoma"/>
            <family val="0"/>
          </rPr>
          <t xml:space="preserve">
</t>
        </r>
      </text>
    </comment>
    <comment ref="A106" authorId="0">
      <text>
        <r>
          <rPr>
            <b/>
            <sz val="8"/>
            <rFont val="Tahoma"/>
            <family val="0"/>
          </rPr>
          <t>EDAX file:  Arinna-1, Fo90, CTEM, ref 243, Feb 6 08.spc
grid 2E, slice B
DM file:  Arinna-1, polycrystralline region, tilt=15.0, obj apert, BF, 2.6.08.dm3</t>
        </r>
        <r>
          <rPr>
            <sz val="8"/>
            <rFont val="Tahoma"/>
            <family val="0"/>
          </rPr>
          <t xml:space="preserve">
</t>
        </r>
      </text>
    </comment>
    <comment ref="A107" authorId="0">
      <text>
        <r>
          <rPr>
            <b/>
            <sz val="8"/>
            <rFont val="Tahoma"/>
            <family val="0"/>
          </rPr>
          <t>EDAX file:  Arinna-9, NaCr augite on edge of 3 um pyrr, CTEM, ref 259, Feb 16 08.spc
grid 2B, slice A (only slice)
DM file:  Arinna-9, NaCr augite on edge of 3 um pyrrhotite, BF, 2.16.08.dm3</t>
        </r>
        <r>
          <rPr>
            <sz val="8"/>
            <rFont val="Tahoma"/>
            <family val="0"/>
          </rPr>
          <t xml:space="preserve">
</t>
        </r>
      </text>
    </comment>
    <comment ref="A108" authorId="0">
      <text>
        <r>
          <rPr>
            <b/>
            <sz val="8"/>
            <rFont val="Tahoma"/>
            <family val="0"/>
          </rPr>
          <t>EDAX file:  Aton-C-3, Fo85, CTEM, ref 289, May 10 08.spc
grid 3C, slice A (grid damaged)
DM file:  Aton-C-3, olivine glass contacts BF2, 5.10.08.dm3</t>
        </r>
        <r>
          <rPr>
            <sz val="8"/>
            <rFont val="Tahoma"/>
            <family val="0"/>
          </rPr>
          <t xml:space="preserve">
</t>
        </r>
      </text>
    </comment>
    <comment ref="A109" authorId="1">
      <text>
        <r>
          <rPr>
            <b/>
            <sz val="8"/>
            <rFont val="Tahoma"/>
            <family val="0"/>
          </rPr>
          <t xml:space="preserve">EDAX file:  Coki-B-5, deF 3, Do83, XTEM, ref 332, Jul 3 08.spc
DM file:  Coki-B-3, frag 3, Fo83, and Mg-Al chromite, BF, 7.3.08.dm3
</t>
        </r>
        <r>
          <rPr>
            <sz val="8"/>
            <rFont val="Tahoma"/>
            <family val="0"/>
          </rPr>
          <t xml:space="preserve">
</t>
        </r>
      </text>
    </comment>
    <comment ref="G132" authorId="0">
      <text>
        <r>
          <rPr>
            <b/>
            <sz val="8"/>
            <rFont val="Tahoma"/>
            <family val="0"/>
          </rPr>
          <t>Thickness estimated.</t>
        </r>
        <r>
          <rPr>
            <sz val="8"/>
            <rFont val="Tahoma"/>
            <family val="0"/>
          </rPr>
          <t xml:space="preserve">
</t>
        </r>
      </text>
    </comment>
    <comment ref="A134" authorId="0">
      <text>
        <r>
          <rPr>
            <b/>
            <sz val="8"/>
            <rFont val="Tahoma"/>
            <family val="0"/>
          </rPr>
          <t>File:  Puki-B-1 Fe-rich olivine1, ref 83, Oct 26.07.spc</t>
        </r>
        <r>
          <rPr>
            <sz val="8"/>
            <rFont val="Tahoma"/>
            <family val="0"/>
          </rPr>
          <t xml:space="preserve">
</t>
        </r>
      </text>
    </comment>
    <comment ref="A135" authorId="0">
      <text>
        <r>
          <rPr>
            <b/>
            <sz val="8"/>
            <rFont val="Tahoma"/>
            <family val="0"/>
          </rPr>
          <t>EDAX file:  Puki-2 Fe-rich olivine, CTEM, ref 120, 11.29.spc
grid 6A, slice A (previously labelled as slice E)</t>
        </r>
        <r>
          <rPr>
            <sz val="8"/>
            <rFont val="Tahoma"/>
            <family val="0"/>
          </rPr>
          <t xml:space="preserve">
</t>
        </r>
      </text>
    </comment>
    <comment ref="A136" authorId="0">
      <text>
        <r>
          <rPr>
            <b/>
            <sz val="8"/>
            <rFont val="Tahoma"/>
            <family val="0"/>
          </rPr>
          <t>EDAX file:  Puki-2 Fe-rich olivine, CTEM, ref 122, Nov 29 07.spc
grid 6A, slice A (previously labelled as slice E)</t>
        </r>
        <r>
          <rPr>
            <sz val="8"/>
            <rFont val="Tahoma"/>
            <family val="0"/>
          </rPr>
          <t xml:space="preserve">
</t>
        </r>
      </text>
    </comment>
    <comment ref="A137" authorId="0">
      <text>
        <r>
          <rPr>
            <sz val="8"/>
            <rFont val="Tahoma"/>
            <family val="0"/>
          </rPr>
          <t xml:space="preserve">EDAX file:  Puki-B-1, isolated forsterite in melt, CTEM, ref 123, Nov 30 07
grid 1A, slice J (previously labelled as slice D)
See Emispec file for image:  Puki-B-1, 300nm Fo99 isolated in melt.emi
</t>
        </r>
      </text>
    </comment>
    <comment ref="A138" authorId="0">
      <text>
        <r>
          <rPr>
            <b/>
            <sz val="8"/>
            <rFont val="Tahoma"/>
            <family val="0"/>
          </rPr>
          <t xml:space="preserve">EDAX file:  Puki-B-1 Fe-rich olivine3, ref 124, nov 30 07
grid 1A, slice J
</t>
        </r>
        <r>
          <rPr>
            <sz val="8"/>
            <rFont val="Tahoma"/>
            <family val="0"/>
          </rPr>
          <t xml:space="preserve">
</t>
        </r>
      </text>
    </comment>
    <comment ref="A139" authorId="0">
      <text>
        <r>
          <rPr>
            <b/>
            <sz val="8"/>
            <rFont val="Tahoma"/>
            <family val="0"/>
          </rPr>
          <t>EDAX file:  Puki-C-1 frag 3,2, frag 3, Fo56, CTEM, ref 254, Feb 13 08.spc
grid 4D, slice A (only slice)
DM file:  Puki-C-1 Frag 3,2, spinel and oliv, BF, 2.13.08.dm3</t>
        </r>
        <r>
          <rPr>
            <sz val="8"/>
            <rFont val="Tahoma"/>
            <family val="0"/>
          </rPr>
          <t xml:space="preserve">
</t>
        </r>
      </text>
    </comment>
    <comment ref="A140" authorId="0">
      <text>
        <r>
          <rPr>
            <b/>
            <sz val="8"/>
            <rFont val="Tahoma"/>
            <family val="0"/>
          </rPr>
          <t>EDAX file:  Puki-C-10 LIME forsterite, CTEM, ref 136, Dec 4 07
grid 4D, slice A
this is probably fragment 6.  It is about 100 um from the main track in the same grid square as fragment 9.</t>
        </r>
        <r>
          <rPr>
            <sz val="8"/>
            <rFont val="Tahoma"/>
            <family val="0"/>
          </rPr>
          <t xml:space="preserve">
</t>
        </r>
      </text>
    </comment>
    <comment ref="A141" authorId="0">
      <text>
        <r>
          <rPr>
            <b/>
            <sz val="8"/>
            <rFont val="Tahoma"/>
            <family val="0"/>
          </rPr>
          <t>EDAX file:  Puki-C-10 LIME forsterite, CTEM, ref 137, Dec 4 07
grid 4D, slice A
this is probably fragment 6.  It is about 100 um from the main track in the same grid square as fragment 9.</t>
        </r>
      </text>
    </comment>
    <comment ref="A142" authorId="0">
      <text>
        <r>
          <rPr>
            <b/>
            <sz val="8"/>
            <rFont val="Tahoma"/>
            <family val="0"/>
          </rPr>
          <t xml:space="preserve">EDAX file: Arinna-10 Cr-bearing forsterite, CTEM, ref 138, Dec 4 07
grid 9E, slice A (chloroform)
for image of grain analyzed, see Emispec file: Arinna-1 2um Fo98 grain and rim, HAADF and SE 2kx2k,.emi
</t>
        </r>
        <r>
          <rPr>
            <sz val="8"/>
            <rFont val="Tahoma"/>
            <family val="0"/>
          </rPr>
          <t xml:space="preserve">
</t>
        </r>
      </text>
    </comment>
    <comment ref="A143" authorId="0">
      <text>
        <r>
          <rPr>
            <b/>
            <sz val="8"/>
            <rFont val="Tahoma"/>
            <family val="0"/>
          </rPr>
          <t>EDAX file: Arinna-10 Cr-bearing forsterite, CTEM, ref 139, Dec 4 07
grid 9E, slice A (chloroform)
for image of grain analyzed, see Emispec file: Arinna-1 2um Fo98 grain and rim, HAADF and SE 2kx2k,.emi</t>
        </r>
        <r>
          <rPr>
            <sz val="8"/>
            <rFont val="Tahoma"/>
            <family val="0"/>
          </rPr>
          <t xml:space="preserve">
</t>
        </r>
      </text>
    </comment>
    <comment ref="A144" authorId="0">
      <text>
        <r>
          <rPr>
            <b/>
            <sz val="8"/>
            <rFont val="Tahoma"/>
            <family val="0"/>
          </rPr>
          <t>Aton-B-3. Fo82 on edge of olivine, CTEM, ref 140, Dec 4 07
grid 1A, slice C
See Emispec file:  Aton-B-3, grid 1A, slice C, whole slice, HAADF and SE, 2kx2k.emi, 15 pt linescan taken on this grain for MinPet paper.</t>
        </r>
        <r>
          <rPr>
            <sz val="8"/>
            <rFont val="Tahoma"/>
            <family val="0"/>
          </rPr>
          <t xml:space="preserve">
</t>
        </r>
      </text>
    </comment>
    <comment ref="A145" authorId="0">
      <text>
        <r>
          <rPr>
            <b/>
            <sz val="8"/>
            <rFont val="Tahoma"/>
            <family val="0"/>
          </rPr>
          <t>Aton-B-3. Fo82 on edge of olivine, CTEM, ref 141, Dec 4 07
grid 1A, slice C
See Emispec file:  Aton-B-3, grid 1A, slice C, whole slice, HAADF and SE, 2kx2k.emi, 15 pt linescan taken on this grain for MinPet paper.</t>
        </r>
        <r>
          <rPr>
            <sz val="8"/>
            <rFont val="Tahoma"/>
            <family val="0"/>
          </rPr>
          <t xml:space="preserve">
</t>
        </r>
      </text>
    </comment>
    <comment ref="A146" authorId="0">
      <text>
        <r>
          <rPr>
            <b/>
            <sz val="8"/>
            <rFont val="Tahoma"/>
            <family val="0"/>
          </rPr>
          <t>Aton-B-3. Fo68 in center of olivine, CTEM, ref 142
, Dec 4 07
grid 1A, slice C
See Emispec file:  Aton-B-3, grid 1A, slice C, whole slice, HAADF and SE, 2kx2k.emi, 15 pt linescan taken on this grain for MinPet paper.</t>
        </r>
        <r>
          <rPr>
            <sz val="8"/>
            <rFont val="Tahoma"/>
            <family val="0"/>
          </rPr>
          <t xml:space="preserve">
</t>
        </r>
      </text>
    </comment>
    <comment ref="A147" authorId="0">
      <text>
        <r>
          <rPr>
            <b/>
            <sz val="8"/>
            <rFont val="Tahoma"/>
            <family val="0"/>
          </rPr>
          <t>Aton-B-3. Fo73 on edge of olivine, CTEM, ref 143, Dec 4 07
grid 1A, slice C
See Emispec file:  Aton-B-3, grid 1A, slice C, whole slice, HAADF and SE, 2kx2k.emi, 15 pt linescan taken on this grain for MinPet paper.</t>
        </r>
        <r>
          <rPr>
            <sz val="8"/>
            <rFont val="Tahoma"/>
            <family val="0"/>
          </rPr>
          <t xml:space="preserve">
</t>
        </r>
      </text>
    </comment>
    <comment ref="A148" authorId="0">
      <text>
        <r>
          <rPr>
            <b/>
            <sz val="8"/>
            <rFont val="Tahoma"/>
            <family val="0"/>
          </rPr>
          <t>EDAX file:  Val Heart, Fo58, CTEM, ref 144, Dec 07 07.spce
grid 1A
DM file:  Val Heart, 2 large pieces, BF, 12.7.07 and other DM files in EDAX folder</t>
        </r>
        <r>
          <rPr>
            <sz val="8"/>
            <rFont val="Tahoma"/>
            <family val="0"/>
          </rPr>
          <t xml:space="preserve">
</t>
        </r>
      </text>
    </comment>
    <comment ref="A149" authorId="0">
      <text>
        <r>
          <rPr>
            <b/>
            <sz val="8"/>
            <rFont val="Tahoma"/>
            <family val="0"/>
          </rPr>
          <t>EDAX file:  Val Heart, Fo58, CTEM, ref 145, Dec 07 07.spce
grid 1A
DM file:  Val Heart, 2 large pieces, BF3, 12.7.07 and other DM files in EDAX folder</t>
        </r>
        <r>
          <rPr>
            <sz val="8"/>
            <rFont val="Tahoma"/>
            <family val="0"/>
          </rPr>
          <t xml:space="preserve">
</t>
        </r>
      </text>
    </comment>
    <comment ref="A150" authorId="0">
      <text>
        <r>
          <rPr>
            <b/>
            <sz val="8"/>
            <rFont val="Tahoma"/>
            <family val="0"/>
          </rPr>
          <t>EDAX file:  Isis-3, Fo72, CTEM, ref 156, dec 10.07.spc
grid 10E, slice E
DM file:  Isis-3, 2 um round CaMgFe silicate.dm3</t>
        </r>
        <r>
          <rPr>
            <sz val="8"/>
            <rFont val="Tahoma"/>
            <family val="0"/>
          </rPr>
          <t xml:space="preserve">
</t>
        </r>
      </text>
    </comment>
    <comment ref="A151" authorId="0">
      <text>
        <r>
          <rPr>
            <b/>
            <sz val="8"/>
            <rFont val="Tahoma"/>
            <family val="0"/>
          </rPr>
          <t>EDAX file:  Isis-3, Fo69 in contact with Na-Cr augite, CTEM, ref 157, Dec 11.07.spc
grid 10E, slice E
DM file:  Isis-3, contact between Fe-rich oliv and Na-Cr augite,12.11.07.dm3</t>
        </r>
        <r>
          <rPr>
            <sz val="8"/>
            <rFont val="Tahoma"/>
            <family val="0"/>
          </rPr>
          <t xml:space="preserve">
</t>
        </r>
      </text>
    </comment>
    <comment ref="A152" authorId="0">
      <text>
        <r>
          <rPr>
            <b/>
            <sz val="8"/>
            <rFont val="Tahoma"/>
            <family val="0"/>
          </rPr>
          <t>EDAX file:  Isis-3, Fo69 in contact with Na-Cr augite, CTEM, ref 159, Dec 11.07.spc
grid 10E, slice E
DM file:  Isis-3, contact between Fo70 oliv and Na-Cr augite,12.11.07.dm3</t>
        </r>
        <r>
          <rPr>
            <sz val="8"/>
            <rFont val="Tahoma"/>
            <family val="0"/>
          </rPr>
          <t xml:space="preserve">
</t>
        </r>
      </text>
    </comment>
    <comment ref="A153" authorId="0">
      <text>
        <r>
          <rPr>
            <b/>
            <sz val="8"/>
            <rFont val="Tahoma"/>
            <family val="0"/>
          </rPr>
          <t xml:space="preserve">EDAX file:  Isis-3, forsterite, CTEM, ref 161, Dec 11.07.spc
grid 10E, slice F
</t>
        </r>
        <r>
          <rPr>
            <sz val="8"/>
            <rFont val="Tahoma"/>
            <family val="0"/>
          </rPr>
          <t xml:space="preserve">
</t>
        </r>
      </text>
    </comment>
    <comment ref="A155" authorId="0">
      <text>
        <r>
          <rPr>
            <b/>
            <sz val="8"/>
            <rFont val="Tahoma"/>
            <family val="0"/>
          </rPr>
          <t>EDAX file:  Aton-B-5, Fo67, CTEM, ref 166, Jan 15 08.spc
grid 5E, slice A
see glass ref 168
1.15.08</t>
        </r>
        <r>
          <rPr>
            <sz val="8"/>
            <rFont val="Tahoma"/>
            <family val="0"/>
          </rPr>
          <t xml:space="preserve">
</t>
        </r>
      </text>
    </comment>
    <comment ref="A156" authorId="0">
      <text>
        <r>
          <rPr>
            <b/>
            <sz val="8"/>
            <rFont val="Tahoma"/>
            <family val="0"/>
          </rPr>
          <t>EDAX file:  Febo-B-1, Fo97, CTEM, ref 171, Jan 15 08.spc
grid 4D, slice B (extra thick)
occurs in contact with En98(ref 170)
1.15.08</t>
        </r>
        <r>
          <rPr>
            <sz val="8"/>
            <rFont val="Tahoma"/>
            <family val="0"/>
          </rPr>
          <t xml:space="preserve">
</t>
        </r>
      </text>
    </comment>
    <comment ref="A157" authorId="0">
      <text>
        <r>
          <rPr>
            <b/>
            <sz val="8"/>
            <rFont val="Tahoma"/>
            <family val="0"/>
          </rPr>
          <t>EDAX file:  Febo-B-1, Fo97, CTEM, ref 172, Jan 15 08.spc
grid 4D, slice B (extra thick)
occurs in contact with En98(ref 170)
1.15.08</t>
        </r>
        <r>
          <rPr>
            <sz val="8"/>
            <rFont val="Tahoma"/>
            <family val="0"/>
          </rPr>
          <t xml:space="preserve">
</t>
        </r>
      </text>
    </comment>
    <comment ref="A158" authorId="0">
      <text>
        <r>
          <rPr>
            <b/>
            <sz val="8"/>
            <rFont val="Tahoma"/>
            <family val="0"/>
          </rPr>
          <t>EDAX file:  Febo-1, Fo97, CTEM, ref=190, Jan 23 08.spc
grid 6B, slice B
shard on edge of much larger grain (mostly plucked)</t>
        </r>
        <r>
          <rPr>
            <sz val="8"/>
            <rFont val="Tahoma"/>
            <family val="0"/>
          </rPr>
          <t xml:space="preserve">
DM file:  Febo-1, whole slice, ref 190, 1.28.08, dm3</t>
        </r>
      </text>
    </comment>
    <comment ref="A159" authorId="0">
      <text>
        <r>
          <rPr>
            <b/>
            <sz val="8"/>
            <rFont val="Tahoma"/>
            <family val="0"/>
          </rPr>
          <t>EDAX file:  Febo-1, Fo97, CTEM, ref=191, Jan 23 08.spc
grid 6B, slice E
Fo97 grain with lots of attached melt
DM file:  Febo-1, whole slice on Fo97 and melt, ref 191, 1.28.08, dm3</t>
        </r>
        <r>
          <rPr>
            <sz val="8"/>
            <rFont val="Tahoma"/>
            <family val="0"/>
          </rPr>
          <t xml:space="preserve">
</t>
        </r>
      </text>
    </comment>
    <comment ref="A160" authorId="0">
      <text>
        <r>
          <rPr>
            <b/>
            <sz val="8"/>
            <rFont val="Tahoma"/>
            <family val="0"/>
          </rPr>
          <t>EDAX file:  Febo-1, Fo97, CTEM, ref=193, Jan 23 08.spc
grid 6B, slice D
Fo97 grain with attached melt
DM file:  Febo-1, whole slice on Fo97 and melt, ref 193, 1.28.08, dm3</t>
        </r>
        <r>
          <rPr>
            <sz val="8"/>
            <rFont val="Tahoma"/>
            <family val="0"/>
          </rPr>
          <t xml:space="preserve">
</t>
        </r>
      </text>
    </comment>
    <comment ref="A161" authorId="0">
      <text>
        <r>
          <rPr>
            <b/>
            <sz val="8"/>
            <rFont val="Tahoma"/>
            <family val="0"/>
          </rPr>
          <t>EDAX file:  Febo-1, 4um Fo97, CTEM, ref 251, Feb 13 08
grid 6D, slice A
DM file:  Febo-1, whole slice A, Fo97, 2.13.08.dm3</t>
        </r>
        <r>
          <rPr>
            <sz val="8"/>
            <rFont val="Tahoma"/>
            <family val="0"/>
          </rPr>
          <t xml:space="preserve">
</t>
        </r>
      </text>
    </comment>
    <comment ref="A162" authorId="0">
      <text>
        <r>
          <rPr>
            <b/>
            <sz val="8"/>
            <rFont val="Tahoma"/>
            <family val="0"/>
          </rPr>
          <t>EDAX file:  Febo-1, 4um Fo97, CTEM, ref 252, Feb 13 08
grid 6D, slice A
DM file:  Febo-1, whole slice A, Fo97, 2.13.08.dm3</t>
        </r>
        <r>
          <rPr>
            <sz val="8"/>
            <rFont val="Tahoma"/>
            <family val="0"/>
          </rPr>
          <t xml:space="preserve">
</t>
        </r>
      </text>
    </comment>
    <comment ref="A163" authorId="0">
      <text>
        <r>
          <rPr>
            <b/>
            <sz val="8"/>
            <rFont val="Tahoma"/>
            <family val="0"/>
          </rPr>
          <t>EDAX file:  Tule-2, Fo41, CTEM, ref 199, 1.23.spc
grid 7B, slice B
4 um Fo41 grain
DM file:  Tule-2, 4  um Fo41 grain, BF, 1.23.08.dm3</t>
        </r>
        <r>
          <rPr>
            <sz val="8"/>
            <rFont val="Tahoma"/>
            <family val="0"/>
          </rPr>
          <t xml:space="preserve">
</t>
        </r>
      </text>
    </comment>
    <comment ref="A164" authorId="0">
      <text>
        <r>
          <rPr>
            <b/>
            <sz val="8"/>
            <rFont val="Tahoma"/>
            <family val="0"/>
          </rPr>
          <t>EDAX file:  Tule-2, Fo43, CTEM, ref 200, Jan 23 08.spc
grid 7B, slice B
4 um Fo41 grain
DM file:  Tule-2, 4  um Fo41 grain, BF, 1.23.08.dm3</t>
        </r>
        <r>
          <rPr>
            <sz val="8"/>
            <rFont val="Tahoma"/>
            <family val="0"/>
          </rPr>
          <t xml:space="preserve">
</t>
        </r>
      </text>
    </comment>
    <comment ref="A165" authorId="0">
      <text>
        <r>
          <rPr>
            <b/>
            <sz val="8"/>
            <rFont val="Tahoma"/>
            <family val="0"/>
          </rPr>
          <t>EDAX file:  Arinna-1, 200nm Fo92, CTEM, ref 235, Feb 5 08.spc
grid 2E, slice A
DM file:  Arinna-1, polycrystalline olivine and glass, BF, 2.5.08.dm3</t>
        </r>
        <r>
          <rPr>
            <sz val="8"/>
            <rFont val="Tahoma"/>
            <family val="0"/>
          </rPr>
          <t xml:space="preserve">
</t>
        </r>
      </text>
    </comment>
    <comment ref="A166" authorId="0">
      <text>
        <r>
          <rPr>
            <b/>
            <sz val="8"/>
            <rFont val="Tahoma"/>
            <family val="0"/>
          </rPr>
          <t>EDAX file:  Arinna-1, Arinna-1, 0.3 um Fo91, CTEM, ref 240, Feb 5 08.spc
grid 2E, slice G
DM file:  Arinna-1, polycrystralline Fo91 and NaCr augite, BF, 2.5.08.dm3</t>
        </r>
        <r>
          <rPr>
            <sz val="8"/>
            <rFont val="Tahoma"/>
            <family val="0"/>
          </rPr>
          <t xml:space="preserve">
</t>
        </r>
      </text>
    </comment>
    <comment ref="A167" authorId="0">
      <text>
        <r>
          <rPr>
            <b/>
            <sz val="8"/>
            <rFont val="Tahoma"/>
            <family val="0"/>
          </rPr>
          <t>EDAX file:  Arinna-1, Fo90, CTEM, ref 243, Feb 6 08.spc
grid 2E, slice B
DM file:  Arinna-1, polycrystralline region, tilt=15.0, obj apert, BF, 2.6.08.dm3</t>
        </r>
        <r>
          <rPr>
            <sz val="8"/>
            <rFont val="Tahoma"/>
            <family val="0"/>
          </rPr>
          <t xml:space="preserve">
</t>
        </r>
      </text>
    </comment>
    <comment ref="A168" authorId="0">
      <text>
        <r>
          <rPr>
            <b/>
            <sz val="8"/>
            <rFont val="Tahoma"/>
            <family val="0"/>
          </rPr>
          <t>EDAX file:  Arinna-9, NaCr augite on edge of 3 um pyrr, CTEM, ref 259, Feb 16 08.spc
grid 2B, slice A (only slice)
DM file:  Arinna-9, NaCr augite on edge of 3 um pyrrhotite, BF, 2.16.08.dm3</t>
        </r>
        <r>
          <rPr>
            <sz val="8"/>
            <rFont val="Tahoma"/>
            <family val="0"/>
          </rPr>
          <t xml:space="preserve">
</t>
        </r>
      </text>
    </comment>
    <comment ref="A169" authorId="0">
      <text>
        <r>
          <rPr>
            <b/>
            <sz val="8"/>
            <rFont val="Tahoma"/>
            <family val="0"/>
          </rPr>
          <t>EDAX file:  Aton-C-3, Fo85, CTEM, ref 289, May 10 08.spc
grid 3C, slice A (grid damaged)
DM file:  Aton-C-3, olivine glass contacts BF2, 5.10.08.dm3</t>
        </r>
        <r>
          <rPr>
            <sz val="8"/>
            <rFont val="Tahoma"/>
            <family val="0"/>
          </rPr>
          <t xml:space="preserve">
</t>
        </r>
      </text>
    </comment>
    <comment ref="A170" authorId="1">
      <text>
        <r>
          <rPr>
            <b/>
            <sz val="8"/>
            <rFont val="Tahoma"/>
            <family val="0"/>
          </rPr>
          <t xml:space="preserve">EDAX file:  Coki-B-5, deF 3, Do83, XTEM, ref 332, Jul 3 08.spc
DM file:  Coki-B-3, frag 3, Fo83, and Mg-Al chromite, BF, 7.3.08.dm3
</t>
        </r>
        <r>
          <rPr>
            <sz val="8"/>
            <rFont val="Tahoma"/>
            <family val="0"/>
          </rPr>
          <t xml:space="preserve">
</t>
        </r>
      </text>
    </comment>
    <comment ref="A49" authorId="1">
      <text>
        <r>
          <rPr>
            <b/>
            <sz val="8"/>
            <rFont val="Tahoma"/>
            <family val="2"/>
          </rPr>
          <t>EDAX file:  Arinna-1, poster forsterite, CTEM, ref 481, 7.20.09.spc
grid 9E, slice A
DM file:  Arinna-1, poster forsterite, CTEM, ref 480, 7.20.09.dm3</t>
        </r>
      </text>
    </comment>
    <comment ref="A110" authorId="1">
      <text>
        <r>
          <rPr>
            <b/>
            <sz val="8"/>
            <rFont val="Tahoma"/>
            <family val="2"/>
          </rPr>
          <t>EDAX file:  Arinna-1, poster forsterite, CTEM, ref 481, 7.20.09.spc
grid 9E, slice A
DM file:  Arinna-1, poster forsterite, CTEM, ref 480, 7.20.09.dm3</t>
        </r>
      </text>
    </comment>
    <comment ref="A171" authorId="1">
      <text>
        <r>
          <rPr>
            <b/>
            <sz val="8"/>
            <rFont val="Tahoma"/>
            <family val="2"/>
          </rPr>
          <t>EDAX file:  Arinna-1, poster forsterite, CTEM, ref 481, 7.20.09.spc
grid 9E, slice A
DM file:  Arinna-1, poster forsterite, CTEM, ref 480, 7.20.09.dm3</t>
        </r>
      </text>
    </comment>
    <comment ref="A50" authorId="1">
      <text>
        <r>
          <rPr>
            <b/>
            <sz val="8"/>
            <rFont val="Tahoma"/>
            <family val="0"/>
          </rPr>
          <t>EDAX file:  Ada-1, fayalite, CTEM, ref 187, Jan 18 08.spc
grid 1C, slice C
DM file:  none</t>
        </r>
        <r>
          <rPr>
            <sz val="8"/>
            <rFont val="Tahoma"/>
            <family val="0"/>
          </rPr>
          <t xml:space="preserve">
</t>
        </r>
      </text>
    </comment>
    <comment ref="A111" authorId="1">
      <text>
        <r>
          <rPr>
            <b/>
            <sz val="8"/>
            <rFont val="Tahoma"/>
            <family val="0"/>
          </rPr>
          <t>EDAX file:  Ada-1, fayalite, CTEM, ref 187, Jan 18 08.spc
grid 1C, slice C
DM file:  none</t>
        </r>
        <r>
          <rPr>
            <sz val="8"/>
            <rFont val="Tahoma"/>
            <family val="0"/>
          </rPr>
          <t xml:space="preserve">
</t>
        </r>
      </text>
    </comment>
    <comment ref="A172" authorId="1">
      <text>
        <r>
          <rPr>
            <b/>
            <sz val="8"/>
            <rFont val="Tahoma"/>
            <family val="0"/>
          </rPr>
          <t>EDAX file:  Ada-1, fayalite, CTEM, ref 187, Jan 18 08.spc
grid 1C, slice C
DM file:  none</t>
        </r>
        <r>
          <rPr>
            <sz val="8"/>
            <rFont val="Tahoma"/>
            <family val="0"/>
          </rPr>
          <t xml:space="preserve">
</t>
        </r>
      </text>
    </comment>
    <comment ref="A32" authorId="1">
      <text>
        <r>
          <rPr>
            <b/>
            <sz val="8"/>
            <rFont val="Tahoma"/>
            <family val="0"/>
          </rPr>
          <t>Edax file:  Isis-3, Fo92, CTEM, ref 345, Aug 26 08.spc
grid 10e, slice B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DM file:  Isis-3, Fo92, CTEM, ref 345, 8.26.08.dm3
fragment 2</t>
        </r>
      </text>
    </comment>
    <comment ref="A93" authorId="1">
      <text>
        <r>
          <rPr>
            <b/>
            <sz val="8"/>
            <rFont val="Tahoma"/>
            <family val="0"/>
          </rPr>
          <t>Edax file:  Isis-3, Fo92, CTEM, ref 345, Aug 26 08.spc
grid 10e, slice B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DM file:  Isis-3, Fo92, CTEM, ref 345, 8.26.08.dm3
fragment 2</t>
        </r>
      </text>
    </comment>
    <comment ref="A154" authorId="1">
      <text>
        <r>
          <rPr>
            <b/>
            <sz val="8"/>
            <rFont val="Tahoma"/>
            <family val="0"/>
          </rPr>
          <t>Edax file:  Isis-3, Fo92, CTEM, ref 345, Aug 26 08.spc
grid 10e, slice B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DM file:  Isis-3, Fo92, CTEM, ref 345, 8.26.08.dm3
fragment 2</t>
        </r>
      </text>
    </comment>
    <comment ref="A51" authorId="1">
      <text>
        <r>
          <rPr>
            <b/>
            <sz val="8"/>
            <rFont val="Tahoma"/>
            <family val="0"/>
          </rPr>
          <t>EDAX file:  Allie-2, Fo99, ref 561, CTEM, Jan 76 10.spc
grid 8C, slice A
DM file:  Allie-2, whole slice, BF, 1.7.10</t>
        </r>
        <r>
          <rPr>
            <sz val="8"/>
            <rFont val="Tahoma"/>
            <family val="0"/>
          </rPr>
          <t xml:space="preserve">
</t>
        </r>
      </text>
    </comment>
    <comment ref="A112" authorId="1">
      <text>
        <r>
          <rPr>
            <b/>
            <sz val="8"/>
            <rFont val="Tahoma"/>
            <family val="0"/>
          </rPr>
          <t>EDAX file:  Allie-2, Fo99, ref 561, CTEM, Jan 76 10.spc
grid 8C, slice A
DM file:  Allie-2, whole slice, BF, 1.7.10</t>
        </r>
        <r>
          <rPr>
            <sz val="8"/>
            <rFont val="Tahoma"/>
            <family val="0"/>
          </rPr>
          <t xml:space="preserve">
</t>
        </r>
      </text>
    </comment>
    <comment ref="A173" authorId="1">
      <text>
        <r>
          <rPr>
            <b/>
            <sz val="8"/>
            <rFont val="Tahoma"/>
            <family val="0"/>
          </rPr>
          <t>EDAX file:  Allie-2, Fo99, ref 561, CTEM, Jan 76 10.spc
grid 8C, slice A
DM file:  Allie-2, whole slice, BF, 1.7.10</t>
        </r>
        <r>
          <rPr>
            <sz val="8"/>
            <rFont val="Tahoma"/>
            <family val="0"/>
          </rPr>
          <t xml:space="preserve">
</t>
        </r>
      </text>
    </comment>
    <comment ref="A52" authorId="1">
      <text>
        <r>
          <rPr>
            <b/>
            <sz val="8"/>
            <rFont val="Tahoma"/>
            <family val="0"/>
          </rPr>
          <t>EDAX file:  Febo-E, Fo99.3, frag 101, ref 565, CTEM, jan 8 10.spc
grid 5E, slice D
DM file:  Febo-E, frag 101, Fo, BF, 1.8.10.dm3</t>
        </r>
        <r>
          <rPr>
            <sz val="8"/>
            <rFont val="Tahoma"/>
            <family val="0"/>
          </rPr>
          <t xml:space="preserve">
</t>
        </r>
      </text>
    </comment>
    <comment ref="A53" authorId="1">
      <text>
        <r>
          <rPr>
            <b/>
            <sz val="8"/>
            <rFont val="Tahoma"/>
            <family val="0"/>
          </rPr>
          <t>EDAX file:  Febo-E, Fo98, ref 566, CTEM, Jan 8 10.spc
grid 5E, slice A
DM file:  Febo-E, fragment 10, BF, 1.8.10.dm3</t>
        </r>
        <r>
          <rPr>
            <sz val="8"/>
            <rFont val="Tahoma"/>
            <family val="0"/>
          </rPr>
          <t xml:space="preserve">
</t>
        </r>
      </text>
    </comment>
    <comment ref="A54" authorId="1">
      <text>
        <r>
          <rPr>
            <b/>
            <sz val="8"/>
            <rFont val="Tahoma"/>
            <family val="0"/>
          </rPr>
          <t>EDAX file:  Febo-E, Fo84, CTEM, ref 570, frag 103, Jan 12 10.spc
grid 7B, slice A
DM file:  Febo-E, Fo84, frag 103, BF, 1.8.10.dm3</t>
        </r>
        <r>
          <rPr>
            <sz val="8"/>
            <rFont val="Tahoma"/>
            <family val="0"/>
          </rPr>
          <t xml:space="preserve">
</t>
        </r>
      </text>
    </comment>
    <comment ref="A55" authorId="1">
      <text>
        <r>
          <rPr>
            <b/>
            <sz val="8"/>
            <rFont val="Tahoma"/>
            <family val="0"/>
          </rPr>
          <t>EDAX file:  Febo-E, Fo84, CTEM, ref 567, Jan 12 10.spc
grid 7B, slice A
DM file:  Febo-E, Fo84, frag 103, BF, 1.8.10.dm3</t>
        </r>
      </text>
    </comment>
    <comment ref="A56" authorId="1">
      <text>
        <r>
          <rPr>
            <b/>
            <sz val="8"/>
            <rFont val="Tahoma"/>
            <family val="0"/>
          </rPr>
          <t>EDAX file:  Febo-E, Fo88, CTEM, ref 569, Jan 12 10.spc
grid 7B, slice A
DM file:  Febo-E, Fo84, frag 103, BF, 1.8.10.dm3</t>
        </r>
        <r>
          <rPr>
            <sz val="8"/>
            <rFont val="Tahoma"/>
            <family val="0"/>
          </rPr>
          <t xml:space="preserve">
</t>
        </r>
      </text>
    </comment>
    <comment ref="A113" authorId="1">
      <text>
        <r>
          <rPr>
            <b/>
            <sz val="8"/>
            <rFont val="Tahoma"/>
            <family val="0"/>
          </rPr>
          <t>EDAX file:  Febo-E, Fo99.3, frag 101, ref 565, CTEM, jan 8 10.spc
grid 5E, slice D
DM file:  Febo-E, frag 101, Fo, BF, 1.8.10.dm3</t>
        </r>
        <r>
          <rPr>
            <sz val="8"/>
            <rFont val="Tahoma"/>
            <family val="0"/>
          </rPr>
          <t xml:space="preserve">
</t>
        </r>
      </text>
    </comment>
    <comment ref="A114" authorId="1">
      <text>
        <r>
          <rPr>
            <b/>
            <sz val="8"/>
            <rFont val="Tahoma"/>
            <family val="0"/>
          </rPr>
          <t>EDAX file:  Febo-E, Fo98, ref 566, CTEM, Jan 8 10.spc
grid 5E, slice A
DM file:  Febo-E, fragment 10, BF, 1.8.10.dm3</t>
        </r>
        <r>
          <rPr>
            <sz val="8"/>
            <rFont val="Tahoma"/>
            <family val="0"/>
          </rPr>
          <t xml:space="preserve">
</t>
        </r>
      </text>
    </comment>
    <comment ref="A115" authorId="1">
      <text>
        <r>
          <rPr>
            <b/>
            <sz val="8"/>
            <rFont val="Tahoma"/>
            <family val="0"/>
          </rPr>
          <t>EDAX file:  Febo-E, Fo84, CTEM, ref 570, frag 103, Jan 12 10.spc
grid 7B, slice A
DM file:  Febo-E, Fo84, frag 103, BF, 1.8.10.dm3</t>
        </r>
        <r>
          <rPr>
            <sz val="8"/>
            <rFont val="Tahoma"/>
            <family val="0"/>
          </rPr>
          <t xml:space="preserve">
</t>
        </r>
      </text>
    </comment>
    <comment ref="A116" authorId="1">
      <text>
        <r>
          <rPr>
            <b/>
            <sz val="8"/>
            <rFont val="Tahoma"/>
            <family val="0"/>
          </rPr>
          <t>EDAX file:  Febo-E, Fo84, CTEM, ref 567, Jan 12 10.spc
grid 7B, slice A
DM file:  Febo-E, Fo84, frag 103, BF, 1.8.10.dm3</t>
        </r>
      </text>
    </comment>
    <comment ref="A117" authorId="1">
      <text>
        <r>
          <rPr>
            <b/>
            <sz val="8"/>
            <rFont val="Tahoma"/>
            <family val="0"/>
          </rPr>
          <t>EDAX file:  Febo-E, Fo88, CTEM, ref 569, Jan 12 10.spc
grid 7B, slice A
DM file:  Febo-E, Fo84, frag 103, BF, 1.8.10.dm3</t>
        </r>
        <r>
          <rPr>
            <sz val="8"/>
            <rFont val="Tahoma"/>
            <family val="0"/>
          </rPr>
          <t xml:space="preserve">
</t>
        </r>
      </text>
    </comment>
    <comment ref="A174" authorId="1">
      <text>
        <r>
          <rPr>
            <b/>
            <sz val="8"/>
            <rFont val="Tahoma"/>
            <family val="0"/>
          </rPr>
          <t>EDAX file:  Febo-E, Fo99.3, frag 101, ref 565, CTEM, jan 8 10.spc
grid 5E, slice D
DM file:  Febo-E, frag 101, Fo, BF, 1.8.10.dm3</t>
        </r>
        <r>
          <rPr>
            <sz val="8"/>
            <rFont val="Tahoma"/>
            <family val="0"/>
          </rPr>
          <t xml:space="preserve">
</t>
        </r>
      </text>
    </comment>
    <comment ref="A175" authorId="1">
      <text>
        <r>
          <rPr>
            <b/>
            <sz val="8"/>
            <rFont val="Tahoma"/>
            <family val="0"/>
          </rPr>
          <t>EDAX file:  Febo-E, Fo98, ref 566, CTEM, Jan 8 10.spc
grid 5E, slice A
DM file:  Febo-E, fragment 10, BF, 1.8.10.dm3</t>
        </r>
        <r>
          <rPr>
            <sz val="8"/>
            <rFont val="Tahoma"/>
            <family val="0"/>
          </rPr>
          <t xml:space="preserve">
</t>
        </r>
      </text>
    </comment>
    <comment ref="A176" authorId="1">
      <text>
        <r>
          <rPr>
            <b/>
            <sz val="8"/>
            <rFont val="Tahoma"/>
            <family val="0"/>
          </rPr>
          <t>EDAX file:  Febo-E, Fo84, CTEM, ref 570, frag 103, Jan 12 10.spc
grid 7B, slice A
DM file:  Febo-E, Fo84, frag 103, BF, 1.8.10.dm3</t>
        </r>
        <r>
          <rPr>
            <sz val="8"/>
            <rFont val="Tahoma"/>
            <family val="0"/>
          </rPr>
          <t xml:space="preserve">
</t>
        </r>
      </text>
    </comment>
    <comment ref="A177" authorId="1">
      <text>
        <r>
          <rPr>
            <b/>
            <sz val="8"/>
            <rFont val="Tahoma"/>
            <family val="0"/>
          </rPr>
          <t>EDAX file:  Febo-E, Fo84, CTEM, ref 567, Jan 12 10.spc
grid 7B, slice A
DM file:  Febo-E, Fo84, frag 103, BF, 1.8.10.dm3</t>
        </r>
      </text>
    </comment>
    <comment ref="A178" authorId="1">
      <text>
        <r>
          <rPr>
            <b/>
            <sz val="8"/>
            <rFont val="Tahoma"/>
            <family val="0"/>
          </rPr>
          <t>EDAX file:  Febo-E, Fo88, CTEM, ref 569, Jan 12 10.spc
grid 7B, slice A
DM file:  Febo-E, Fo84, frag 103, BF, 1.8.10.dm3</t>
        </r>
        <r>
          <rPr>
            <sz val="8"/>
            <rFont val="Tahoma"/>
            <family val="0"/>
          </rPr>
          <t xml:space="preserve">
</t>
        </r>
      </text>
    </comment>
    <comment ref="A57" authorId="1">
      <text>
        <r>
          <rPr>
            <b/>
            <sz val="8"/>
            <rFont val="Tahoma"/>
            <family val="0"/>
          </rPr>
          <t>EDAX file:  Puki-F, Fo64, ref 580, CTEM, frag 107, Jan 14 10. spc
grid 8C, slice J
DM file:  Puki-F, frag 107, Fo64, BF, 1.14.10.dm3</t>
        </r>
        <r>
          <rPr>
            <sz val="8"/>
            <rFont val="Tahoma"/>
            <family val="0"/>
          </rPr>
          <t xml:space="preserve">
</t>
        </r>
      </text>
    </comment>
    <comment ref="A118" authorId="1">
      <text>
        <r>
          <rPr>
            <b/>
            <sz val="8"/>
            <rFont val="Tahoma"/>
            <family val="0"/>
          </rPr>
          <t>EDAX file:  Puki-F, Fo64, ref 580, CTEM, frag 107, Jan 14 10. spc
grid 8C, slice J
DM file:  Puki-F, frag 107, Fo64, BF, 1.14.10.dm3</t>
        </r>
        <r>
          <rPr>
            <sz val="8"/>
            <rFont val="Tahoma"/>
            <family val="0"/>
          </rPr>
          <t xml:space="preserve">
</t>
        </r>
      </text>
    </comment>
    <comment ref="A179" authorId="1">
      <text>
        <r>
          <rPr>
            <b/>
            <sz val="8"/>
            <rFont val="Tahoma"/>
            <family val="0"/>
          </rPr>
          <t>EDAX file:  Puki-F, Fo64, ref 580, CTEM, frag 107, Jan 14 10. spc
grid 8C, slice J
DM file:  Puki-F, frag 107, Fo64, BF, 1.14.10.dm3</t>
        </r>
        <r>
          <rPr>
            <sz val="8"/>
            <rFont val="Tahoma"/>
            <family val="0"/>
          </rPr>
          <t xml:space="preserve">
</t>
        </r>
      </text>
    </comment>
    <comment ref="A58" authorId="1">
      <text>
        <r>
          <rPr>
            <b/>
            <sz val="8"/>
            <rFont val="Tahoma"/>
            <family val="0"/>
          </rPr>
          <t>EDAX file:  Inti-J, Ko augitre, ref 585, CTEM, frag 12, Jan 15 10.spc
Grid 1A, slice B, frag 12
DM file:  Inti-J, frag 12, whole slice, BF2, 1.15.10.dm3</t>
        </r>
        <r>
          <rPr>
            <sz val="8"/>
            <rFont val="Tahoma"/>
            <family val="0"/>
          </rPr>
          <t xml:space="preserve">
</t>
        </r>
      </text>
    </comment>
    <comment ref="A119" authorId="1">
      <text>
        <r>
          <rPr>
            <b/>
            <sz val="8"/>
            <rFont val="Tahoma"/>
            <family val="0"/>
          </rPr>
          <t>EDAX file:  Inti-J, Ko augitre, ref 585, CTEM, frag 12, Jan 15 10.spc
Grid 1A, slice B, frag 12
DM file:  Inti-J, frag 12, whole slice, BF2, 1.15.10.dm3</t>
        </r>
        <r>
          <rPr>
            <sz val="8"/>
            <rFont val="Tahoma"/>
            <family val="0"/>
          </rPr>
          <t xml:space="preserve">
</t>
        </r>
      </text>
    </comment>
    <comment ref="A180" authorId="1">
      <text>
        <r>
          <rPr>
            <b/>
            <sz val="8"/>
            <rFont val="Tahoma"/>
            <family val="0"/>
          </rPr>
          <t>EDAX file:  Inti-J, Ko augitre, ref 585, CTEM, frag 12, Jan 15 10.spc
Grid 1A, slice B, frag 12
DM file:  Inti-J, frag 12, whole slice, BF2, 1.15.10.dm3</t>
        </r>
        <r>
          <rPr>
            <sz val="8"/>
            <rFont val="Tahoma"/>
            <family val="0"/>
          </rPr>
          <t xml:space="preserve">
</t>
        </r>
      </text>
    </comment>
    <comment ref="A59" authorId="1">
      <text>
        <r>
          <rPr>
            <b/>
            <sz val="8"/>
            <rFont val="Tahoma"/>
            <family val="0"/>
          </rPr>
          <t xml:space="preserve">EDAX file:  Febo-D, Fo99.7, ref 575, frag 104, jan 13 10.spc ???
Grid 5E, slice K
DM file:  Febo-D, frag 104, BF2, 1.13.10.dm3
</t>
        </r>
        <r>
          <rPr>
            <sz val="8"/>
            <rFont val="Tahoma"/>
            <family val="0"/>
          </rPr>
          <t xml:space="preserve">
</t>
        </r>
      </text>
    </comment>
    <comment ref="A120" authorId="1">
      <text>
        <r>
          <rPr>
            <b/>
            <sz val="8"/>
            <rFont val="Tahoma"/>
            <family val="0"/>
          </rPr>
          <t xml:space="preserve">EDAX file:  Febo-D, Fo99.7, ref 575, frag 104, jan 13 10.spc ???
Grid 5E, slice K
DM file:  Febo-D, frag 104, BF2, 1.13.10.dm3
</t>
        </r>
        <r>
          <rPr>
            <sz val="8"/>
            <rFont val="Tahoma"/>
            <family val="0"/>
          </rPr>
          <t xml:space="preserve">
</t>
        </r>
      </text>
    </comment>
    <comment ref="A181" authorId="1">
      <text>
        <r>
          <rPr>
            <b/>
            <sz val="8"/>
            <rFont val="Tahoma"/>
            <family val="0"/>
          </rPr>
          <t xml:space="preserve">EDAX file:  Febo-D, Fo99.7, ref 575, frag 104, jan 13 10.spc ???
Grid 5E, slice K
DM file:  Febo-D, frag 104, BF2, 1.13.10.dm3
</t>
        </r>
        <r>
          <rPr>
            <sz val="8"/>
            <rFont val="Tahoma"/>
            <family val="0"/>
          </rPr>
          <t xml:space="preserve">
</t>
        </r>
      </text>
    </comment>
    <comment ref="A60" authorId="1">
      <text>
        <r>
          <rPr>
            <b/>
            <sz val="8"/>
            <rFont val="Tahoma"/>
            <family val="0"/>
          </rPr>
          <t>EDAX file:  Puki-F-2. Fo61, ref 593, CTEM, frag 113, Jan 21 10.spc
grid 6A, slice F, frag 113
DM file:  Puki-F-2, frag 113, whole slice, BF, 1.22.10.dm3</t>
        </r>
        <r>
          <rPr>
            <sz val="8"/>
            <rFont val="Tahoma"/>
            <family val="0"/>
          </rPr>
          <t xml:space="preserve">
</t>
        </r>
      </text>
    </comment>
    <comment ref="V60" authorId="1">
      <text>
        <r>
          <rPr>
            <b/>
            <sz val="8"/>
            <rFont val="Tahoma"/>
            <family val="0"/>
          </rPr>
          <t>0.046 atom % Ti not included</t>
        </r>
        <r>
          <rPr>
            <sz val="8"/>
            <rFont val="Tahoma"/>
            <family val="0"/>
          </rPr>
          <t xml:space="preserve">
</t>
        </r>
      </text>
    </comment>
    <comment ref="A121" authorId="1">
      <text>
        <r>
          <rPr>
            <b/>
            <sz val="8"/>
            <rFont val="Tahoma"/>
            <family val="0"/>
          </rPr>
          <t>EDAX file:  Puki-F-2. Fo61, ref 593, CTEM, frag 113, Jan 21 10.spc
grid 6A, slice F, frag 113
DM file:  Puki-F-2, frag 113, whole slice, BF, 1.22.10.dm3</t>
        </r>
        <r>
          <rPr>
            <sz val="8"/>
            <rFont val="Tahoma"/>
            <family val="0"/>
          </rPr>
          <t xml:space="preserve">
</t>
        </r>
      </text>
    </comment>
    <comment ref="A182" authorId="1">
      <text>
        <r>
          <rPr>
            <b/>
            <sz val="8"/>
            <rFont val="Tahoma"/>
            <family val="0"/>
          </rPr>
          <t>EDAX file:  Puki-F-2. Fo61, ref 593, CTEM, frag 113, Jan 21 10.spc
grid 6A, slice F, frag 113
DM file:  Puki-F-2, frag 113, whole slice, BF, 1.22.10.dm3</t>
        </r>
        <r>
          <rPr>
            <sz val="8"/>
            <rFont val="Tahoma"/>
            <family val="0"/>
          </rPr>
          <t xml:space="preserve">
</t>
        </r>
      </text>
    </comment>
    <comment ref="A61" authorId="1">
      <text>
        <r>
          <rPr>
            <b/>
            <sz val="8"/>
            <rFont val="Tahoma"/>
            <family val="0"/>
          </rPr>
          <t>Puki-F-2, Fo90, ref 588, CTEM, Jan 21 10.spc
grid 1A, slice I
DM file:  Puki-F-2, frag 114, whole slice, BF2, 1.21.10.dm3</t>
        </r>
        <r>
          <rPr>
            <sz val="8"/>
            <rFont val="Tahoma"/>
            <family val="0"/>
          </rPr>
          <t xml:space="preserve">
</t>
        </r>
      </text>
    </comment>
    <comment ref="A62" authorId="1">
      <text>
        <r>
          <rPr>
            <b/>
            <sz val="8"/>
            <rFont val="Tahoma"/>
            <family val="0"/>
          </rPr>
          <t>Puki-F-2, Fo86, ref 589, CTEM, Jan 21 10.spc
grid 1A, slice I
DM file:  Puki-F-2, frag 114, whole slice, BF2, 1.21.10.dm3</t>
        </r>
        <r>
          <rPr>
            <sz val="8"/>
            <rFont val="Tahoma"/>
            <family val="0"/>
          </rPr>
          <t xml:space="preserve">
</t>
        </r>
      </text>
    </comment>
    <comment ref="A122" authorId="1">
      <text>
        <r>
          <rPr>
            <b/>
            <sz val="8"/>
            <rFont val="Tahoma"/>
            <family val="0"/>
          </rPr>
          <t>Puki-F-2, Fo90, ref 588, CTEM, Jan 21 10.spc
grid 1A, slice I
DM file:  Puki-F-2, frag 114, whole slice, BF2, 1.21.10.dm3</t>
        </r>
        <r>
          <rPr>
            <sz val="8"/>
            <rFont val="Tahoma"/>
            <family val="0"/>
          </rPr>
          <t xml:space="preserve">
</t>
        </r>
      </text>
    </comment>
    <comment ref="A123" authorId="1">
      <text>
        <r>
          <rPr>
            <b/>
            <sz val="8"/>
            <rFont val="Tahoma"/>
            <family val="0"/>
          </rPr>
          <t>Puki-F-2, Fo86, ref 589, CTEM, Jan 21 10.spc
grid 1A, slice I
DM file:  Puki-F-2, frag 114, whole slice, BF2, 1.21.10.dm3</t>
        </r>
        <r>
          <rPr>
            <sz val="8"/>
            <rFont val="Tahoma"/>
            <family val="0"/>
          </rPr>
          <t xml:space="preserve">
</t>
        </r>
      </text>
    </comment>
    <comment ref="A183" authorId="1">
      <text>
        <r>
          <rPr>
            <b/>
            <sz val="8"/>
            <rFont val="Tahoma"/>
            <family val="0"/>
          </rPr>
          <t>Puki-F-2, Fo90, ref 588, CTEM, Jan 21 10.spc
grid 1A, slice I
DM file:  Puki-F-2, frag 114, whole slice, BF2, 1.21.10.dm3</t>
        </r>
        <r>
          <rPr>
            <sz val="8"/>
            <rFont val="Tahoma"/>
            <family val="0"/>
          </rPr>
          <t xml:space="preserve">
</t>
        </r>
      </text>
    </comment>
    <comment ref="A184" authorId="1">
      <text>
        <r>
          <rPr>
            <b/>
            <sz val="8"/>
            <rFont val="Tahoma"/>
            <family val="0"/>
          </rPr>
          <t>Puki-F-2, Fo86, ref 589, CTEM, Jan 21 10.spc
grid 1A, slice I
DM file:  Puki-F-2, frag 114, whole slice, BF2, 1.21.10.dm3</t>
        </r>
        <r>
          <rPr>
            <sz val="8"/>
            <rFont val="Tahoma"/>
            <family val="0"/>
          </rPr>
          <t xml:space="preserve">
</t>
        </r>
      </text>
    </comment>
    <comment ref="A63" authorId="1">
      <text>
        <r>
          <rPr>
            <b/>
            <sz val="8"/>
            <rFont val="Tahoma"/>
            <family val="0"/>
          </rPr>
          <t>EDAX file:  Puki-F-2, Fo67, ref 591, CTEM, frag 115, Jan 21 10.spc
grid 1A, slice C
DM file:  Puki-F-2, frag 115, whole slice, BF, 1.21.10.dm3</t>
        </r>
        <r>
          <rPr>
            <sz val="8"/>
            <rFont val="Tahoma"/>
            <family val="0"/>
          </rPr>
          <t xml:space="preserve">
</t>
        </r>
      </text>
    </comment>
    <comment ref="A64" authorId="1">
      <text>
        <r>
          <rPr>
            <b/>
            <sz val="8"/>
            <rFont val="Tahoma"/>
            <family val="0"/>
          </rPr>
          <t>EDAX file:  Puki-F-3, Fo76, ref 593, CTEM, Feb 11.12.spc
Unsure which fragment, could be frag 114
DM file:  Puki-F-3, Fo76, whole slice, BF, 2.11.10.dm3</t>
        </r>
      </text>
    </comment>
  </commentList>
</comments>
</file>

<file path=xl/comments10.xml><?xml version="1.0" encoding="utf-8"?>
<comments xmlns="http://schemas.openxmlformats.org/spreadsheetml/2006/main">
  <authors>
    <author>Physics Department</author>
    <author>Dave Joswiak</author>
  </authors>
  <commentList>
    <comment ref="G9" authorId="0">
      <text>
        <r>
          <rPr>
            <b/>
            <sz val="8"/>
            <rFont val="Tahoma"/>
            <family val="0"/>
          </rPr>
          <t>Thickness estimated.</t>
        </r>
        <r>
          <rPr>
            <sz val="8"/>
            <rFont val="Tahoma"/>
            <family val="0"/>
          </rPr>
          <t xml:space="preserve">
</t>
        </r>
      </text>
    </comment>
    <comment ref="A11" authorId="1">
      <text>
        <r>
          <rPr>
            <b/>
            <sz val="8"/>
            <rFont val="Tahoma"/>
            <family val="0"/>
          </rPr>
          <t xml:space="preserve">EDAX file:  Puki-F, albite, not stoich, ref 579, CTEM, Jan 14 10.spc
grid 8C, slice F
DM file:  Puki-f, frag 106, albite, BF, 1.14.10.dm3 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Physics Department</author>
    <author>Dave Joswiak</author>
  </authors>
  <commentList>
    <comment ref="F9" authorId="0">
      <text>
        <r>
          <rPr>
            <b/>
            <sz val="8"/>
            <rFont val="Tahoma"/>
            <family val="0"/>
          </rPr>
          <t>Thickness estimated.</t>
        </r>
        <r>
          <rPr>
            <sz val="8"/>
            <rFont val="Tahoma"/>
            <family val="0"/>
          </rPr>
          <t xml:space="preserve">
</t>
        </r>
      </text>
    </comment>
    <comment ref="A12" authorId="0">
      <text>
        <r>
          <rPr>
            <b/>
            <sz val="8"/>
            <rFont val="Tahoma"/>
            <family val="0"/>
          </rPr>
          <t>EDAX file:  Puki-2, high Ca Na-Cr pyroxene, CTEM, ref 121, nov 29 07.spc
grid 6A, slice A (prev marked slice E)
see Emispec file: Puki-2 probable diopside and Fo62.emi for location of analysis - raster 1</t>
        </r>
        <r>
          <rPr>
            <sz val="8"/>
            <rFont val="Tahoma"/>
            <family val="0"/>
          </rPr>
          <t xml:space="preserve">
</t>
        </r>
      </text>
    </comment>
    <comment ref="A13" authorId="0">
      <text>
        <r>
          <rPr>
            <b/>
            <sz val="8"/>
            <rFont val="Tahoma"/>
            <family val="0"/>
          </rPr>
          <t>EDAX fiile:  Puki-B-1, high Ca Na-Cr pyroxene in contact with Fo65, CTEM, ref 125. Spc
grid 1A, slice J
(See olivine in ref 124 for contact)
see DM File:  Puki-B-1, Fo65 in contact with high Ca Na-Cr pyroxene, BF, 11.30.07.dm3</t>
        </r>
        <r>
          <rPr>
            <sz val="8"/>
            <rFont val="Tahoma"/>
            <family val="0"/>
          </rPr>
          <t xml:space="preserve">
</t>
        </r>
      </text>
    </comment>
    <comment ref="A14" authorId="0">
      <text>
        <r>
          <rPr>
            <b/>
            <sz val="8"/>
            <rFont val="Tahoma"/>
            <family val="0"/>
          </rPr>
          <t>EDAX fiile:  Puki-B-1, high Ca Na-Cr pyroxene in contact with Fo65, CTEM, ref 126. Spc
grid 1A, slice J</t>
        </r>
        <r>
          <rPr>
            <sz val="8"/>
            <rFont val="Tahoma"/>
            <family val="0"/>
          </rPr>
          <t xml:space="preserve">
</t>
        </r>
      </text>
    </comment>
    <comment ref="A15" authorId="0">
      <text>
        <r>
          <rPr>
            <b/>
            <sz val="8"/>
            <rFont val="Tahoma"/>
            <family val="0"/>
          </rPr>
          <t>EDAX fiile:  Puki-B-1, high Ca Na-Cr pyroxene , CTEM, ref 131. Spc
grid 1A, slice E</t>
        </r>
        <r>
          <rPr>
            <sz val="8"/>
            <rFont val="Tahoma"/>
            <family val="0"/>
          </rPr>
          <t xml:space="preserve">
</t>
        </r>
      </text>
    </comment>
    <comment ref="A16" authorId="0">
      <text>
        <r>
          <rPr>
            <b/>
            <sz val="8"/>
            <rFont val="Tahoma"/>
            <family val="0"/>
          </rPr>
          <t>EDAX fiile:  Puki-C-10, Mn-Cr rich pegeonite, CTEM, ref 132. Spc
grid 4D,  slice A, fragment 9?</t>
        </r>
        <r>
          <rPr>
            <sz val="8"/>
            <rFont val="Tahoma"/>
            <family val="0"/>
          </rPr>
          <t xml:space="preserve">
</t>
        </r>
      </text>
    </comment>
    <comment ref="A17" authorId="0">
      <text>
        <r>
          <rPr>
            <b/>
            <sz val="8"/>
            <rFont val="Tahoma"/>
            <family val="0"/>
          </rPr>
          <t>EDAX fiile:  Puki-C-10, Mn-Cr rich pegeonite, CTEM, ref 133. Spc
grid 4D,  slice A, fragment 9?</t>
        </r>
        <r>
          <rPr>
            <sz val="8"/>
            <rFont val="Tahoma"/>
            <family val="0"/>
          </rPr>
          <t xml:space="preserve">
</t>
        </r>
      </text>
    </comment>
    <comment ref="A18" authorId="0">
      <text>
        <r>
          <rPr>
            <b/>
            <sz val="8"/>
            <rFont val="Tahoma"/>
            <family val="0"/>
          </rPr>
          <t>EDAX fiile:  Puki-C-10, Mn-Cr rich pigeonite, CTEM, ref 134. Spc
grid 4D,  slice A, fragment 9?</t>
        </r>
        <r>
          <rPr>
            <sz val="8"/>
            <rFont val="Tahoma"/>
            <family val="0"/>
          </rPr>
          <t xml:space="preserve">
</t>
        </r>
      </text>
    </comment>
    <comment ref="A19" authorId="0">
      <text>
        <r>
          <rPr>
            <b/>
            <sz val="8"/>
            <rFont val="Tahoma"/>
            <family val="0"/>
          </rPr>
          <t>EDAX fiile:  Puki-C-10, Mn-Cr rich augite, CTEM, ref 135. Spc
grid 4D,  slice A, fragment 9?</t>
        </r>
        <r>
          <rPr>
            <sz val="8"/>
            <rFont val="Tahoma"/>
            <family val="0"/>
          </rPr>
          <t xml:space="preserve">
</t>
        </r>
      </text>
    </comment>
    <comment ref="A20" authorId="0">
      <text>
        <r>
          <rPr>
            <b/>
            <sz val="8"/>
            <rFont val="Tahoma"/>
            <family val="0"/>
          </rPr>
          <t>EDAX file:  Val Heart, En95, CTEM, rf 146, Dec 07 07.spc
grid 
see DM file:  Val Heart, En96, BF.dm3</t>
        </r>
        <r>
          <rPr>
            <sz val="8"/>
            <rFont val="Tahoma"/>
            <family val="0"/>
          </rPr>
          <t xml:space="preserve">
</t>
        </r>
      </text>
    </comment>
    <comment ref="A21" authorId="0">
      <text>
        <r>
          <rPr>
            <b/>
            <sz val="8"/>
            <rFont val="Tahoma"/>
            <family val="0"/>
          </rPr>
          <t xml:space="preserve">EDAX file:  Val Heart, augite, CTEM, rf 147, Dec 07 07.spc
grid 
</t>
        </r>
        <r>
          <rPr>
            <sz val="8"/>
            <rFont val="Tahoma"/>
            <family val="0"/>
          </rPr>
          <t xml:space="preserve">
</t>
        </r>
      </text>
    </comment>
    <comment ref="A22" authorId="0">
      <text>
        <r>
          <rPr>
            <b/>
            <sz val="8"/>
            <rFont val="Tahoma"/>
            <family val="0"/>
          </rPr>
          <t>EDAX file:  Val Heart, augite, CTEM, rf 147, Dec 07 07.spc
grid 
see DM file:  Val heart, augite, BF, 12.07.07.dm3</t>
        </r>
        <r>
          <rPr>
            <sz val="8"/>
            <rFont val="Tahoma"/>
            <family val="0"/>
          </rPr>
          <t xml:space="preserve">
</t>
        </r>
      </text>
    </comment>
    <comment ref="A23" authorId="0">
      <text>
        <r>
          <rPr>
            <b/>
            <sz val="8"/>
            <rFont val="Tahoma"/>
            <family val="0"/>
          </rPr>
          <t>EDAX file:  Sitara-A-2, En80, CTEM, ref 149, Dec 7 07.spce
grid 9D, slice A
Gatan file:  Sitara-A-2, whole slice, BF, 12.7.07</t>
        </r>
        <r>
          <rPr>
            <sz val="8"/>
            <rFont val="Tahoma"/>
            <family val="0"/>
          </rPr>
          <t xml:space="preserve">
</t>
        </r>
      </text>
    </comment>
    <comment ref="A24" authorId="0">
      <text>
        <r>
          <rPr>
            <b/>
            <sz val="8"/>
            <rFont val="Tahoma"/>
            <family val="0"/>
          </rPr>
          <t>EDAX file:  Sitara-A-2, Na-Cr augite, CTEM, ref 150, Dec 7 07.spce
grid 9D, slice A
Gatan file:  Sitara-A-2, Na-Cr augite, BF, 12.7.07</t>
        </r>
        <r>
          <rPr>
            <sz val="8"/>
            <rFont val="Tahoma"/>
            <family val="0"/>
          </rPr>
          <t xml:space="preserve">
</t>
        </r>
      </text>
    </comment>
    <comment ref="A25" authorId="0">
      <text>
        <r>
          <rPr>
            <b/>
            <sz val="8"/>
            <rFont val="Tahoma"/>
            <family val="0"/>
          </rPr>
          <t>EDAX file:  Sitara-A-2, En83, CTEM, ref 151, Dec 7 07.spce
grid 9D, slice A
Gatan file:  Sitara-A-2, Na-Cr augite, BF, 12.7.07</t>
        </r>
        <r>
          <rPr>
            <sz val="8"/>
            <rFont val="Tahoma"/>
            <family val="0"/>
          </rPr>
          <t xml:space="preserve">
</t>
        </r>
      </text>
    </comment>
    <comment ref="A26" authorId="0">
      <text>
        <r>
          <rPr>
            <b/>
            <sz val="8"/>
            <rFont val="Tahoma"/>
            <family val="0"/>
          </rPr>
          <t>EDAX file:  Sitara-A-2, Na-Cr augite, CTEM, ref 152, Dec 7 07.spce
grid 9D, slice A
Gatan file:  Sitara-A-2, Na-Cr augite, BF, 12.7.07</t>
        </r>
        <r>
          <rPr>
            <sz val="8"/>
            <rFont val="Tahoma"/>
            <family val="0"/>
          </rPr>
          <t xml:space="preserve">
</t>
        </r>
      </text>
    </comment>
    <comment ref="A27" authorId="0">
      <text>
        <r>
          <rPr>
            <b/>
            <sz val="8"/>
            <rFont val="Tahoma"/>
            <family val="0"/>
          </rPr>
          <t>EDAX file:  Sitara-A-2, En82, CTEM, ref 153, Dec 7 07.spce
grid 9D, slice A
Gatan file:  Sitara-A-2, Na-Cr augite, BF, 12.7.07</t>
        </r>
        <r>
          <rPr>
            <sz val="8"/>
            <rFont val="Tahoma"/>
            <family val="0"/>
          </rPr>
          <t xml:space="preserve">
</t>
        </r>
      </text>
    </comment>
    <comment ref="A28" authorId="0">
      <text>
        <r>
          <rPr>
            <b/>
            <sz val="8"/>
            <rFont val="Tahoma"/>
            <family val="0"/>
          </rPr>
          <t>EDAX file:  Isis-3, 2 um round CaMgFe silicate, CTEM, ref 154, dec 10.07.spc
grid 10E, unsure which slice
DM file:  Isis-3, 2 um round CaMgFe silicate.dm3</t>
        </r>
        <r>
          <rPr>
            <sz val="8"/>
            <rFont val="Tahoma"/>
            <family val="0"/>
          </rPr>
          <t xml:space="preserve">
</t>
        </r>
      </text>
    </comment>
    <comment ref="A29" authorId="0">
      <text>
        <r>
          <rPr>
            <b/>
            <sz val="8"/>
            <rFont val="Tahoma"/>
            <family val="0"/>
          </rPr>
          <t>EDAX file:  Isis-3, high Na-Cr augite, CTEM, ref 155, dec 10.07.spc
grid 10E, slice E
DM file:  Isis-3, 2 um round CaMgFe silicate.dm3</t>
        </r>
        <r>
          <rPr>
            <sz val="8"/>
            <rFont val="Tahoma"/>
            <family val="0"/>
          </rPr>
          <t xml:space="preserve">
</t>
        </r>
      </text>
    </comment>
    <comment ref="A30" authorId="0">
      <text>
        <r>
          <rPr>
            <b/>
            <sz val="8"/>
            <rFont val="Tahoma"/>
            <family val="0"/>
          </rPr>
          <t>EDAX file:  Isis-3, Na-Cr augite in contact with Fo69, CTEM, ref 158, dec 11.07.spc
grid 10E, slice E
DM file:  Isis-3, contact between Fe-rich oliv and Na-Cr augite, 12.11.07.dm3</t>
        </r>
        <r>
          <rPr>
            <sz val="8"/>
            <rFont val="Tahoma"/>
            <family val="0"/>
          </rPr>
          <t xml:space="preserve">
</t>
        </r>
      </text>
    </comment>
    <comment ref="A31" authorId="0">
      <text>
        <r>
          <rPr>
            <b/>
            <sz val="8"/>
            <rFont val="Tahoma"/>
            <family val="0"/>
          </rPr>
          <t>EDAX file:  Isis-3, Na-Cr augite in contact with Fo69, CTEM, ref 158, dec 11.07.spc
grid 10E, slice E
DM file:  Isis-3, contact between Fo70 oliv and Na-Cr augite, 12.11.07.dm3</t>
        </r>
        <r>
          <rPr>
            <sz val="8"/>
            <rFont val="Tahoma"/>
            <family val="0"/>
          </rPr>
          <t xml:space="preserve">
</t>
        </r>
      </text>
    </comment>
    <comment ref="C29" authorId="0">
      <text>
        <r>
          <rPr>
            <b/>
            <sz val="8"/>
            <rFont val="Tahoma"/>
            <family val="0"/>
          </rPr>
          <t>Physics Department:</t>
        </r>
        <r>
          <rPr>
            <sz val="8"/>
            <rFont val="Tahoma"/>
            <family val="0"/>
          </rPr>
          <t xml:space="preserve">
</t>
        </r>
      </text>
    </comment>
    <comment ref="A32" authorId="0">
      <text>
        <r>
          <rPr>
            <b/>
            <sz val="8"/>
            <rFont val="Tahoma"/>
            <family val="0"/>
          </rPr>
          <t>EDAX file:  Febo-B-1, En98, CTEM, ref 170, Jan 15 08.spc
grid 4D, slice B (extra thick)
occurs in contact with olivine
1.15.08</t>
        </r>
        <r>
          <rPr>
            <sz val="8"/>
            <rFont val="Tahoma"/>
            <family val="0"/>
          </rPr>
          <t xml:space="preserve">
</t>
        </r>
      </text>
    </comment>
    <comment ref="A35" authorId="0">
      <text>
        <r>
          <rPr>
            <b/>
            <sz val="8"/>
            <rFont val="Tahoma"/>
            <family val="2"/>
          </rPr>
          <t>EDAX file:  Tule-2, diopside, cTEM, ref=195, Jan 23 08.spc
grid 7B, slice A (bulb area)
variable Al content in pyroxene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36" authorId="0">
      <text>
        <r>
          <rPr>
            <b/>
            <sz val="8"/>
            <rFont val="Tahoma"/>
            <family val="0"/>
          </rPr>
          <t>EDAX file:  Tule-2, augite, CTEM, ref=196, Jan 23 08.spc
grid 7B, slice A (bulb area)
variable Al content in pyroxene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34" authorId="0">
      <text>
        <r>
          <rPr>
            <b/>
            <sz val="8"/>
            <rFont val="Tahoma"/>
            <family val="0"/>
          </rPr>
          <t>EDAX file:  Tule-2, aluminous diopside, CTEM, ref=194, Jan 23 08.spc
grid 7B, slice A (bulb area)
variable Al content in pyroxene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37" authorId="0">
      <text>
        <r>
          <rPr>
            <b/>
            <sz val="8"/>
            <rFont val="Tahoma"/>
            <family val="0"/>
          </rPr>
          <t>EDAX file:  Tule-2, enstatite with aug and diop, CTEM, ref=197, Jan 23 08.spc
grid 7B, slice A (bulb area)
variable Al content in pyroxenes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38" authorId="0">
      <text>
        <r>
          <rPr>
            <b/>
            <sz val="8"/>
            <rFont val="Tahoma"/>
            <family val="0"/>
          </rPr>
          <t>EDAX file:  Tule-2, enstatite on exterior of aug and diops, CTEM, ref=198, Jan 23 08.spc
grid 7B, slice A (bulb area)
variable Al content in pyroxenes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39" authorId="0">
      <text>
        <r>
          <rPr>
            <b/>
            <sz val="8"/>
            <rFont val="Tahoma"/>
            <family val="0"/>
          </rPr>
          <t>EDAX file:  Tle-2, enstatite, CTEM, ref=203, Jan 23 08.spc
grid 7b, slice B
DM file:  Tule-2, enstatite with melt, BF, 1.23.08.dm3</t>
        </r>
        <r>
          <rPr>
            <sz val="8"/>
            <rFont val="Tahoma"/>
            <family val="0"/>
          </rPr>
          <t xml:space="preserve">
</t>
        </r>
      </text>
    </comment>
    <comment ref="A40" authorId="0">
      <text>
        <r>
          <rPr>
            <b/>
            <sz val="8"/>
            <rFont val="Tahoma"/>
            <family val="0"/>
          </rPr>
          <t>EDAX file:  Tle-2, enstatite, CTEM, ref=204, Jan 25 08.spc
grid 7B, slice B
DM file:  Tule-2, 1 um enstatite, BF, 1.25.08.dm3</t>
        </r>
        <r>
          <rPr>
            <sz val="8"/>
            <rFont val="Tahoma"/>
            <family val="0"/>
          </rPr>
          <t xml:space="preserve">
</t>
        </r>
      </text>
    </comment>
    <comment ref="A41" authorId="0">
      <text>
        <r>
          <rPr>
            <b/>
            <sz val="8"/>
            <rFont val="Tahoma"/>
            <family val="0"/>
          </rPr>
          <t>EDAX file:  KeyA-1, En99, CTEM, ref 207, Jan 25 08.spc
grid 1a, slice J
no DM image file</t>
        </r>
        <r>
          <rPr>
            <sz val="8"/>
            <rFont val="Tahoma"/>
            <family val="0"/>
          </rPr>
          <t xml:space="preserve">
</t>
        </r>
      </text>
    </comment>
    <comment ref="A42" authorId="0">
      <text>
        <r>
          <rPr>
            <b/>
            <sz val="8"/>
            <rFont val="Tahoma"/>
            <family val="0"/>
          </rPr>
          <t>EDAX file:  Noni-1, augite, CTEM, ref 223, Jan 20 08.spc
grid 3C, slice B
DM file:  Noni-1, augite and other grains, BF, 1.30.08.dm3</t>
        </r>
        <r>
          <rPr>
            <sz val="8"/>
            <rFont val="Tahoma"/>
            <family val="0"/>
          </rPr>
          <t xml:space="preserve">
</t>
        </r>
      </text>
    </comment>
    <comment ref="A43" authorId="0">
      <text>
        <r>
          <rPr>
            <b/>
            <sz val="8"/>
            <rFont val="Tahoma"/>
            <family val="0"/>
          </rPr>
          <t>EDAX file:  Arinna-1, NaCr augite, CTEM, ref 238, Feb 5 08.spc
grid 2E, slice A
DM file:  Arinna-1, polycrystalline olivine and glass, BF, 2.5.08.dm3</t>
        </r>
        <r>
          <rPr>
            <sz val="8"/>
            <rFont val="Tahoma"/>
            <family val="0"/>
          </rPr>
          <t xml:space="preserve">
</t>
        </r>
      </text>
    </comment>
    <comment ref="A44" authorId="0">
      <text>
        <r>
          <rPr>
            <b/>
            <sz val="8"/>
            <rFont val="Tahoma"/>
            <family val="0"/>
          </rPr>
          <t>EDAX file:  Arinna-1, NaCr augite, CTEM, ref 239, Feb 5 08.spc
grid 2E, slice G
DM file:  Arinna-1, polycrystralline Fo91 and NaCr augite, BF, 2.5.08.dm3</t>
        </r>
        <r>
          <rPr>
            <sz val="8"/>
            <rFont val="Tahoma"/>
            <family val="0"/>
          </rPr>
          <t xml:space="preserve">
</t>
        </r>
      </text>
    </comment>
    <comment ref="A45" authorId="0">
      <text>
        <r>
          <rPr>
            <b/>
            <sz val="8"/>
            <rFont val="Tahoma"/>
            <family val="0"/>
          </rPr>
          <t>EDAX file:  Arinna-1, En99.9, CTEM, ref 241, Feb 6 08.spc
grid 2E, slice G
DM file:  Arinna-1, isolated 0.3 um En99.6, BF, 2.6.008.dm3</t>
        </r>
        <r>
          <rPr>
            <sz val="8"/>
            <rFont val="Tahoma"/>
            <family val="0"/>
          </rPr>
          <t xml:space="preserve">
</t>
        </r>
      </text>
    </comment>
    <comment ref="A46" authorId="0">
      <text>
        <r>
          <rPr>
            <b/>
            <sz val="8"/>
            <rFont val="Tahoma"/>
            <family val="0"/>
          </rPr>
          <t>EDAX file:  Arinna-1, NaCr diopside, CTEM, ref 244, Feb 6 08.spc
grid 2E, slice B
DM file:  Arinna-1, polycrystralline region, tilt=15.0, obj apert, BF, 2.6.08.dm3 and Arinna-1, polycrystalline region, tilt=12.25, obj apert, BF, 2.6.08.dm3</t>
        </r>
        <r>
          <rPr>
            <sz val="8"/>
            <rFont val="Tahoma"/>
            <family val="0"/>
          </rPr>
          <t xml:space="preserve">
</t>
        </r>
      </text>
    </comment>
    <comment ref="A47" authorId="0">
      <text>
        <r>
          <rPr>
            <b/>
            <sz val="8"/>
            <rFont val="Tahoma"/>
            <family val="0"/>
          </rPr>
          <t>EDAX file:  Arinna-1, NaCr diopside, CTEM, ref 247, Feb 6 08.spc
grid 2E, slice B
DM file:  Arinna-1, polycrystralline region, tilt=15.0, obj apert, BF, 2.6.08.dm3 and Arinna-1, polycrystalline region, tilt=12.25, obj apert, BF, 2.6.08.dm3</t>
        </r>
        <r>
          <rPr>
            <sz val="8"/>
            <rFont val="Tahoma"/>
            <family val="0"/>
          </rPr>
          <t xml:space="preserve">
</t>
        </r>
      </text>
    </comment>
    <comment ref="A33" authorId="1">
      <text>
        <r>
          <rPr>
            <b/>
            <sz val="8"/>
            <rFont val="Tahoma"/>
            <family val="0"/>
          </rPr>
          <t>EDAX file:  Febo-B-1, diopside, CTEM, ref 183, Jan 16 08.spc
grid 4D, slice B
large pyrrhotite composition subtracted from analysis
DM file:  Febo-B-1, diopside and fg region, BF, 1.16.08.dm3</t>
        </r>
        <r>
          <rPr>
            <sz val="8"/>
            <rFont val="Tahoma"/>
            <family val="0"/>
          </rPr>
          <t xml:space="preserve">
</t>
        </r>
      </text>
    </comment>
    <comment ref="A48" authorId="0">
      <text>
        <r>
          <rPr>
            <b/>
            <sz val="8"/>
            <rFont val="Tahoma"/>
            <family val="0"/>
          </rPr>
          <t>EDAX file:  Arinna-9, NaCr augite on edge of 3 um pyrr, CTEM, ref 258, Feb 16 08.spc
grid 2B, slice A (only slice)
DM file:  Arinna-9, NaCr augite on edge of 3 um pyrrhotite, BF, 2.16.08.dm3</t>
        </r>
      </text>
    </comment>
    <comment ref="F54" authorId="0">
      <text>
        <r>
          <rPr>
            <b/>
            <sz val="8"/>
            <rFont val="Tahoma"/>
            <family val="0"/>
          </rPr>
          <t>Thickness estimated.</t>
        </r>
        <r>
          <rPr>
            <sz val="8"/>
            <rFont val="Tahoma"/>
            <family val="0"/>
          </rPr>
          <t xml:space="preserve">
</t>
        </r>
      </text>
    </comment>
    <comment ref="A57" authorId="0">
      <text>
        <r>
          <rPr>
            <b/>
            <sz val="8"/>
            <rFont val="Tahoma"/>
            <family val="0"/>
          </rPr>
          <t>EDAX file:  Puki-2, high Ca Na-Cr pyroxene, CTEM, ref 121, nov 29 07.spc
grid 6A, slice A (prev marked slice E)
see Emispec file: Puki-2 probable diopside and Fo62.emi for location of analysis - raster 1</t>
        </r>
        <r>
          <rPr>
            <sz val="8"/>
            <rFont val="Tahoma"/>
            <family val="0"/>
          </rPr>
          <t xml:space="preserve">
</t>
        </r>
      </text>
    </comment>
    <comment ref="A58" authorId="0">
      <text>
        <r>
          <rPr>
            <b/>
            <sz val="8"/>
            <rFont val="Tahoma"/>
            <family val="0"/>
          </rPr>
          <t>EDAX fiile:  Puki-B-1, high Ca Na-Cr pyroxene in contact with Fo65, CTEM, ref 125. Spc
grid 1A, slice J
(See olivine in ref 124 for contact)
see DM File:  Puki-B-1, Fo65 in contact with high Ca Na-Cr pyroxene, BF, 11.30.07.dm3</t>
        </r>
        <r>
          <rPr>
            <sz val="8"/>
            <rFont val="Tahoma"/>
            <family val="0"/>
          </rPr>
          <t xml:space="preserve">
</t>
        </r>
      </text>
    </comment>
    <comment ref="A59" authorId="0">
      <text>
        <r>
          <rPr>
            <b/>
            <sz val="8"/>
            <rFont val="Tahoma"/>
            <family val="0"/>
          </rPr>
          <t>EDAX fiile:  Puki-B-1, high Ca Na-Cr pyroxene in contact with Fo65, CTEM, ref 126. Spc
grid 1A, slice J</t>
        </r>
        <r>
          <rPr>
            <sz val="8"/>
            <rFont val="Tahoma"/>
            <family val="0"/>
          </rPr>
          <t xml:space="preserve">
</t>
        </r>
      </text>
    </comment>
    <comment ref="A60" authorId="0">
      <text>
        <r>
          <rPr>
            <b/>
            <sz val="8"/>
            <rFont val="Tahoma"/>
            <family val="0"/>
          </rPr>
          <t>EDAX fiile:  Puki-B-1, high Ca Na-Cr pyroxene , CTEM, ref 131. Spc
grid 1A, slice E</t>
        </r>
        <r>
          <rPr>
            <sz val="8"/>
            <rFont val="Tahoma"/>
            <family val="0"/>
          </rPr>
          <t xml:space="preserve">
</t>
        </r>
      </text>
    </comment>
    <comment ref="A61" authorId="0">
      <text>
        <r>
          <rPr>
            <b/>
            <sz val="8"/>
            <rFont val="Tahoma"/>
            <family val="0"/>
          </rPr>
          <t>EDAX fiile:  Puki-C-10, Mn-Cr rich pegeonite, CTEM, ref 132. Spc
grid 4D,  slice A, fragment 9?</t>
        </r>
        <r>
          <rPr>
            <sz val="8"/>
            <rFont val="Tahoma"/>
            <family val="0"/>
          </rPr>
          <t xml:space="preserve">
</t>
        </r>
      </text>
    </comment>
    <comment ref="A62" authorId="0">
      <text>
        <r>
          <rPr>
            <b/>
            <sz val="8"/>
            <rFont val="Tahoma"/>
            <family val="0"/>
          </rPr>
          <t>EDAX fiile:  Puki-C-10, Mn-Cr rich pegeonite, CTEM, ref 133. Spc
grid 4D,  slice A, fragment 9?</t>
        </r>
        <r>
          <rPr>
            <sz val="8"/>
            <rFont val="Tahoma"/>
            <family val="0"/>
          </rPr>
          <t xml:space="preserve">
</t>
        </r>
      </text>
    </comment>
    <comment ref="A63" authorId="0">
      <text>
        <r>
          <rPr>
            <b/>
            <sz val="8"/>
            <rFont val="Tahoma"/>
            <family val="0"/>
          </rPr>
          <t>EDAX fiile:  Puki-C-10, Mn-Cr rich pigeonite, CTEM, ref 134. Spc
grid 4D,  slice A, fragment 9?</t>
        </r>
        <r>
          <rPr>
            <sz val="8"/>
            <rFont val="Tahoma"/>
            <family val="0"/>
          </rPr>
          <t xml:space="preserve">
</t>
        </r>
      </text>
    </comment>
    <comment ref="A64" authorId="0">
      <text>
        <r>
          <rPr>
            <b/>
            <sz val="8"/>
            <rFont val="Tahoma"/>
            <family val="0"/>
          </rPr>
          <t>EDAX fiile:  Puki-C-10, Mn-Cr rich augite, CTEM, ref 135. Spc
grid 4D,  slice A, fragment 9?</t>
        </r>
        <r>
          <rPr>
            <sz val="8"/>
            <rFont val="Tahoma"/>
            <family val="0"/>
          </rPr>
          <t xml:space="preserve">
</t>
        </r>
      </text>
    </comment>
    <comment ref="A65" authorId="0">
      <text>
        <r>
          <rPr>
            <b/>
            <sz val="8"/>
            <rFont val="Tahoma"/>
            <family val="0"/>
          </rPr>
          <t>EDAX file:  Val Heart, En95, CTEM, rf 146, Dec 07 07.spc
grid 
see DM file:  Val Heart, En96, BF.dm3</t>
        </r>
        <r>
          <rPr>
            <sz val="8"/>
            <rFont val="Tahoma"/>
            <family val="0"/>
          </rPr>
          <t xml:space="preserve">
</t>
        </r>
      </text>
    </comment>
    <comment ref="A66" authorId="0">
      <text>
        <r>
          <rPr>
            <b/>
            <sz val="8"/>
            <rFont val="Tahoma"/>
            <family val="0"/>
          </rPr>
          <t xml:space="preserve">EDAX file:  Val Heart, augite, CTEM, rf 147, Dec 07 07.spc
grid 
</t>
        </r>
        <r>
          <rPr>
            <sz val="8"/>
            <rFont val="Tahoma"/>
            <family val="0"/>
          </rPr>
          <t xml:space="preserve">
</t>
        </r>
      </text>
    </comment>
    <comment ref="A67" authorId="0">
      <text>
        <r>
          <rPr>
            <b/>
            <sz val="8"/>
            <rFont val="Tahoma"/>
            <family val="0"/>
          </rPr>
          <t>EDAX file:  Val Heart, augite, CTEM, rf 147, Dec 07 07.spc
grid 
see DM file:  Val heart, augite, BF, 12.07.07.dm3</t>
        </r>
        <r>
          <rPr>
            <sz val="8"/>
            <rFont val="Tahoma"/>
            <family val="0"/>
          </rPr>
          <t xml:space="preserve">
</t>
        </r>
      </text>
    </comment>
    <comment ref="A68" authorId="0">
      <text>
        <r>
          <rPr>
            <b/>
            <sz val="8"/>
            <rFont val="Tahoma"/>
            <family val="0"/>
          </rPr>
          <t>EDAX file:  Sitara-A-2, En80, CTEM, ref 149, Dec 7 07.spce
grid 9D, slice A
Gatan file:  Sitara-A-2, whole slice, BF, 12.7.07</t>
        </r>
        <r>
          <rPr>
            <sz val="8"/>
            <rFont val="Tahoma"/>
            <family val="0"/>
          </rPr>
          <t xml:space="preserve">
</t>
        </r>
      </text>
    </comment>
    <comment ref="A69" authorId="0">
      <text>
        <r>
          <rPr>
            <b/>
            <sz val="8"/>
            <rFont val="Tahoma"/>
            <family val="0"/>
          </rPr>
          <t>EDAX file:  Sitara-A-2, Na-Cr augite, CTEM, ref 150, Dec 7 07.spce
grid 9D, slice A
Gatan file:  Sitara-A-2, Na-Cr augite, BF, 12.7.07</t>
        </r>
        <r>
          <rPr>
            <sz val="8"/>
            <rFont val="Tahoma"/>
            <family val="0"/>
          </rPr>
          <t xml:space="preserve">
</t>
        </r>
      </text>
    </comment>
    <comment ref="A70" authorId="0">
      <text>
        <r>
          <rPr>
            <b/>
            <sz val="8"/>
            <rFont val="Tahoma"/>
            <family val="0"/>
          </rPr>
          <t>EDAX file:  Sitara-A-2, En83, CTEM, ref 151, Dec 7 07.spce
grid 9D, slice A
Gatan file:  Sitara-A-2, Na-Cr augite, BF, 12.7.07</t>
        </r>
        <r>
          <rPr>
            <sz val="8"/>
            <rFont val="Tahoma"/>
            <family val="0"/>
          </rPr>
          <t xml:space="preserve">
</t>
        </r>
      </text>
    </comment>
    <comment ref="A71" authorId="0">
      <text>
        <r>
          <rPr>
            <b/>
            <sz val="8"/>
            <rFont val="Tahoma"/>
            <family val="0"/>
          </rPr>
          <t>EDAX file:  Sitara-A-2, Na-Cr augite, CTEM, ref 152, Dec 7 07.spce
grid 9D, slice A
Gatan file:  Sitara-A-2, Na-Cr augite, BF, 12.7.07</t>
        </r>
        <r>
          <rPr>
            <sz val="8"/>
            <rFont val="Tahoma"/>
            <family val="0"/>
          </rPr>
          <t xml:space="preserve">
</t>
        </r>
      </text>
    </comment>
    <comment ref="A72" authorId="0">
      <text>
        <r>
          <rPr>
            <b/>
            <sz val="8"/>
            <rFont val="Tahoma"/>
            <family val="0"/>
          </rPr>
          <t>EDAX file:  Sitara-A-2, En82, CTEM, ref 153, Dec 7 07.spce
grid 9D, slice A
Gatan file:  Sitara-A-2, Na-Cr augite, BF, 12.7.07</t>
        </r>
        <r>
          <rPr>
            <sz val="8"/>
            <rFont val="Tahoma"/>
            <family val="0"/>
          </rPr>
          <t xml:space="preserve">
</t>
        </r>
      </text>
    </comment>
    <comment ref="A73" authorId="0">
      <text>
        <r>
          <rPr>
            <b/>
            <sz val="8"/>
            <rFont val="Tahoma"/>
            <family val="0"/>
          </rPr>
          <t>EDAX file:  Isis-3, 2 um round CaMgFe silicate, CTEM, ref 154, dec 10.07.spc
grid 10E, unsure which slice
DM file:  Isis-3, 2 um round CaMgFe silicate.dm3</t>
        </r>
        <r>
          <rPr>
            <sz val="8"/>
            <rFont val="Tahoma"/>
            <family val="0"/>
          </rPr>
          <t xml:space="preserve">
</t>
        </r>
      </text>
    </comment>
    <comment ref="A74" authorId="0">
      <text>
        <r>
          <rPr>
            <b/>
            <sz val="8"/>
            <rFont val="Tahoma"/>
            <family val="0"/>
          </rPr>
          <t>EDAX file:  Isis-3, high Na-Cr augite, CTEM, ref 155, dec 10.07.spc
grid 10E, slice E
DM file:  Isis-3, 2 um round CaMgFe silicate.dm3</t>
        </r>
        <r>
          <rPr>
            <sz val="8"/>
            <rFont val="Tahoma"/>
            <family val="0"/>
          </rPr>
          <t xml:space="preserve">
</t>
        </r>
      </text>
    </comment>
    <comment ref="C74" authorId="0">
      <text>
        <r>
          <rPr>
            <b/>
            <sz val="8"/>
            <rFont val="Tahoma"/>
            <family val="0"/>
          </rPr>
          <t>Physics Department:</t>
        </r>
        <r>
          <rPr>
            <sz val="8"/>
            <rFont val="Tahoma"/>
            <family val="0"/>
          </rPr>
          <t xml:space="preserve">
</t>
        </r>
      </text>
    </comment>
    <comment ref="A75" authorId="0">
      <text>
        <r>
          <rPr>
            <b/>
            <sz val="8"/>
            <rFont val="Tahoma"/>
            <family val="0"/>
          </rPr>
          <t>EDAX file:  Isis-3, Na-Cr augite in contact with Fo69, CTEM, ref 158, dec 11.07.spc
grid 10E, slice E
DM file:  Isis-3, contact between Fe-rich oliv and Na-Cr augite, 12.11.07.dm3</t>
        </r>
        <r>
          <rPr>
            <sz val="8"/>
            <rFont val="Tahoma"/>
            <family val="0"/>
          </rPr>
          <t xml:space="preserve">
</t>
        </r>
      </text>
    </comment>
    <comment ref="A76" authorId="0">
      <text>
        <r>
          <rPr>
            <b/>
            <sz val="8"/>
            <rFont val="Tahoma"/>
            <family val="0"/>
          </rPr>
          <t>EDAX file:  Isis-3, Na-Cr augite in contact with Fo69, CTEM, ref 158, dec 11.07.spc
grid 10E, slice E
DM file:  Isis-3, contact between Fo70 oliv and Na-Cr augite, 12.11.07.dm3</t>
        </r>
        <r>
          <rPr>
            <sz val="8"/>
            <rFont val="Tahoma"/>
            <family val="0"/>
          </rPr>
          <t xml:space="preserve">
</t>
        </r>
      </text>
    </comment>
    <comment ref="A77" authorId="0">
      <text>
        <r>
          <rPr>
            <b/>
            <sz val="8"/>
            <rFont val="Tahoma"/>
            <family val="0"/>
          </rPr>
          <t>EDAX file:  Febo-B-1, En98, CTEM, ref 170, Jan 15 08.spc
grid 4D, slice B (extra thick)
occurs in contact with olivine
1.15.08</t>
        </r>
        <r>
          <rPr>
            <sz val="8"/>
            <rFont val="Tahoma"/>
            <family val="0"/>
          </rPr>
          <t xml:space="preserve">
</t>
        </r>
      </text>
    </comment>
    <comment ref="A78" authorId="1">
      <text>
        <r>
          <rPr>
            <b/>
            <sz val="8"/>
            <rFont val="Tahoma"/>
            <family val="0"/>
          </rPr>
          <t>EDAX file:  Febo-B-1, diopside, CTEM, ref 183, Jan 16 08.spc
grid 4D, slice B
large pyrrhotite composition subtracted from analysis
DM file:  Febo-B-1, diopside and fg region, BF, 1.16.08.dm3</t>
        </r>
        <r>
          <rPr>
            <sz val="8"/>
            <rFont val="Tahoma"/>
            <family val="0"/>
          </rPr>
          <t xml:space="preserve">
</t>
        </r>
      </text>
    </comment>
    <comment ref="A79" authorId="0">
      <text>
        <r>
          <rPr>
            <b/>
            <sz val="8"/>
            <rFont val="Tahoma"/>
            <family val="0"/>
          </rPr>
          <t>EDAX file:  Tule-2, aluminous diopside, CTEM, ref=194, Jan 23 08.spc
grid 7B, slice A (bulb area)
variable Al content in pyroxene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80" authorId="0">
      <text>
        <r>
          <rPr>
            <b/>
            <sz val="8"/>
            <rFont val="Tahoma"/>
            <family val="2"/>
          </rPr>
          <t>EDAX file:  Tule-2, diopside, cTEM, ref=195, Jan 23 08.spc
grid 7B, slice A (bulb area)
variable Al content in pyroxene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81" authorId="0">
      <text>
        <r>
          <rPr>
            <b/>
            <sz val="8"/>
            <rFont val="Tahoma"/>
            <family val="0"/>
          </rPr>
          <t>EDAX file:  Tule-2, augite, CTEM, ref=196, Jan 23 08.spc
grid 7B, slice A (bulb area)
variable Al content in pyroxene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82" authorId="0">
      <text>
        <r>
          <rPr>
            <b/>
            <sz val="8"/>
            <rFont val="Tahoma"/>
            <family val="0"/>
          </rPr>
          <t>EDAX file:  Tule-2, enstatite with aug and diop, CTEM, ref=197, Jan 23 08.spc
grid 7B, slice A (bulb area)
variable Al content in pyroxenes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83" authorId="0">
      <text>
        <r>
          <rPr>
            <b/>
            <sz val="8"/>
            <rFont val="Tahoma"/>
            <family val="0"/>
          </rPr>
          <t>EDAX file:  Tule-2, enstatite on exterior of aug and diops, CTEM, ref=198, Jan 23 08.spc
grid 7B, slice A (bulb area)
variable Al content in pyroxenes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84" authorId="0">
      <text>
        <r>
          <rPr>
            <b/>
            <sz val="8"/>
            <rFont val="Tahoma"/>
            <family val="0"/>
          </rPr>
          <t>EDAX file:  Tle-2, enstatite, CTEM, ref=203, Jan 23 08.spc
grid 7b, slice B
DM file:  Tule-2, enstatite with melt, BF, 1.23.08.dm3</t>
        </r>
        <r>
          <rPr>
            <sz val="8"/>
            <rFont val="Tahoma"/>
            <family val="0"/>
          </rPr>
          <t xml:space="preserve">
</t>
        </r>
      </text>
    </comment>
    <comment ref="A85" authorId="0">
      <text>
        <r>
          <rPr>
            <b/>
            <sz val="8"/>
            <rFont val="Tahoma"/>
            <family val="0"/>
          </rPr>
          <t>EDAX file:  Tle-2, enstatite, CTEM, ref=204, Jan 25 08.spc
grid 7B, slice B
DM file:  Tule-2, 1 um enstatite, BF, 1.25.08.dm3</t>
        </r>
        <r>
          <rPr>
            <sz val="8"/>
            <rFont val="Tahoma"/>
            <family val="0"/>
          </rPr>
          <t xml:space="preserve">
</t>
        </r>
      </text>
    </comment>
    <comment ref="A86" authorId="0">
      <text>
        <r>
          <rPr>
            <b/>
            <sz val="8"/>
            <rFont val="Tahoma"/>
            <family val="0"/>
          </rPr>
          <t>EDAX file:  KeyA-1, En99, CTEM, ref 207, Jan 25 08.spc
grid 1a, slice J
no DM image file</t>
        </r>
        <r>
          <rPr>
            <sz val="8"/>
            <rFont val="Tahoma"/>
            <family val="0"/>
          </rPr>
          <t xml:space="preserve">
</t>
        </r>
      </text>
    </comment>
    <comment ref="A87" authorId="0">
      <text>
        <r>
          <rPr>
            <b/>
            <sz val="8"/>
            <rFont val="Tahoma"/>
            <family val="0"/>
          </rPr>
          <t>EDAX file:  Noni-1, augite, CTEM, ref 223, Jan 20 08.spc
grid 3C, slice B
DM file:  Noni-1, augite and other grains, BF, 1.30.08.dm3</t>
        </r>
        <r>
          <rPr>
            <sz val="8"/>
            <rFont val="Tahoma"/>
            <family val="0"/>
          </rPr>
          <t xml:space="preserve">
</t>
        </r>
      </text>
    </comment>
    <comment ref="A88" authorId="0">
      <text>
        <r>
          <rPr>
            <b/>
            <sz val="8"/>
            <rFont val="Tahoma"/>
            <family val="0"/>
          </rPr>
          <t>EDAX file:  Arinna-1, NaCr augite, CTEM, ref 238, Feb 5 08.spc
grid 2E, slice A
DM file:  Arinna-1, polycrystalline olivine and glass, BF, 2.5.08.dm3</t>
        </r>
        <r>
          <rPr>
            <sz val="8"/>
            <rFont val="Tahoma"/>
            <family val="0"/>
          </rPr>
          <t xml:space="preserve">
</t>
        </r>
      </text>
    </comment>
    <comment ref="A89" authorId="0">
      <text>
        <r>
          <rPr>
            <b/>
            <sz val="8"/>
            <rFont val="Tahoma"/>
            <family val="0"/>
          </rPr>
          <t>EDAX file:  Arinna-1, NaCr augite, CTEM, ref 239, Feb 5 08.spc
grid 2E, slice G
DM file:  Arinna-1, polycrystralline Fo91 and NaCr augite, BF, 2.5.08.dm3</t>
        </r>
        <r>
          <rPr>
            <sz val="8"/>
            <rFont val="Tahoma"/>
            <family val="0"/>
          </rPr>
          <t xml:space="preserve">
</t>
        </r>
      </text>
    </comment>
    <comment ref="A90" authorId="0">
      <text>
        <r>
          <rPr>
            <b/>
            <sz val="8"/>
            <rFont val="Tahoma"/>
            <family val="0"/>
          </rPr>
          <t>EDAX file:  Arinna-1, En99.9, CTEM, ref 241, Feb 6 08.spc
grid 2E, slice G
DM file:  Arinna-1, isolated 0.3 um En99.6, BF, 2.6.008.dm3</t>
        </r>
        <r>
          <rPr>
            <sz val="8"/>
            <rFont val="Tahoma"/>
            <family val="0"/>
          </rPr>
          <t xml:space="preserve">
</t>
        </r>
      </text>
    </comment>
    <comment ref="A91" authorId="0">
      <text>
        <r>
          <rPr>
            <b/>
            <sz val="8"/>
            <rFont val="Tahoma"/>
            <family val="0"/>
          </rPr>
          <t>EDAX file:  Arinna-1, NaCr diopside, CTEM, ref 244, Feb 6 08.spc
grid 2E, slice B
DM file:  Arinna-1, polycrystralline region, tilt=15.0, obj apert, BF, 2.6.08.dm3 and Arinna-1, polycrystalline region, tilt=12.25, obj apert, BF, 2.6.08.dm3</t>
        </r>
        <r>
          <rPr>
            <sz val="8"/>
            <rFont val="Tahoma"/>
            <family val="0"/>
          </rPr>
          <t xml:space="preserve">
</t>
        </r>
      </text>
    </comment>
    <comment ref="A92" authorId="0">
      <text>
        <r>
          <rPr>
            <b/>
            <sz val="8"/>
            <rFont val="Tahoma"/>
            <family val="0"/>
          </rPr>
          <t>EDAX file:  Arinna-1, NaCr diopside, CTEM, ref 247, Feb 6 08.spc
grid 2E, slice B
DM file:  Arinna-1, polycrystralline region, tilt=15.0, obj apert, BF, 2.6.08.dm3 and Arinna-1, polycrystalline region, tilt=12.25, obj apert, BF, 2.6.08.dm3</t>
        </r>
        <r>
          <rPr>
            <sz val="8"/>
            <rFont val="Tahoma"/>
            <family val="0"/>
          </rPr>
          <t xml:space="preserve">
</t>
        </r>
      </text>
    </comment>
    <comment ref="A93" authorId="0">
      <text>
        <r>
          <rPr>
            <b/>
            <sz val="8"/>
            <rFont val="Tahoma"/>
            <family val="0"/>
          </rPr>
          <t>EDAX file:  Arinna-9, NaCr augite on edge of 3 um pyrr, CTEM, ref 258, Feb 16 08.spc
grid 2B, slice A (only slice)
DM file:  Arinna-9, NaCr augite on edge of 3 um pyrrhotite, BF, 2.16.08.dm3</t>
        </r>
      </text>
    </comment>
    <comment ref="F100" authorId="0">
      <text>
        <r>
          <rPr>
            <b/>
            <sz val="8"/>
            <rFont val="Tahoma"/>
            <family val="0"/>
          </rPr>
          <t>Thickness estimated.</t>
        </r>
        <r>
          <rPr>
            <sz val="8"/>
            <rFont val="Tahoma"/>
            <family val="0"/>
          </rPr>
          <t xml:space="preserve">
</t>
        </r>
      </text>
    </comment>
    <comment ref="A103" authorId="0">
      <text>
        <r>
          <rPr>
            <b/>
            <sz val="8"/>
            <rFont val="Tahoma"/>
            <family val="0"/>
          </rPr>
          <t>EDAX file:  Puki-2, high Ca Na-Cr pyroxene, CTEM, ref 121, nov 29 07.spc
grid 6A, slice A (prev marked slice E)
see Emispec file: Puki-2 probable diopside and Fo62.emi for location of analysis - raster 1</t>
        </r>
        <r>
          <rPr>
            <sz val="8"/>
            <rFont val="Tahoma"/>
            <family val="0"/>
          </rPr>
          <t xml:space="preserve">
</t>
        </r>
      </text>
    </comment>
    <comment ref="A104" authorId="0">
      <text>
        <r>
          <rPr>
            <b/>
            <sz val="8"/>
            <rFont val="Tahoma"/>
            <family val="0"/>
          </rPr>
          <t>EDAX fiile:  Puki-B-1, high Ca Na-Cr pyroxene in contact with Fo65, CTEM, ref 125. Spc
grid 1A, slice J
(See olivine in ref 124 for contact)
see DM File:  Puki-B-1, Fo65 in contact with high Ca Na-Cr pyroxene, BF, 11.30.07.dm3</t>
        </r>
        <r>
          <rPr>
            <sz val="8"/>
            <rFont val="Tahoma"/>
            <family val="0"/>
          </rPr>
          <t xml:space="preserve">
</t>
        </r>
      </text>
    </comment>
    <comment ref="A105" authorId="0">
      <text>
        <r>
          <rPr>
            <b/>
            <sz val="8"/>
            <rFont val="Tahoma"/>
            <family val="0"/>
          </rPr>
          <t>EDAX fiile:  Puki-B-1, high Ca Na-Cr pyroxene in contact with Fo65, CTEM, ref 126. Spc
grid 1A, slice J</t>
        </r>
        <r>
          <rPr>
            <sz val="8"/>
            <rFont val="Tahoma"/>
            <family val="0"/>
          </rPr>
          <t xml:space="preserve">
</t>
        </r>
      </text>
    </comment>
    <comment ref="A106" authorId="0">
      <text>
        <r>
          <rPr>
            <b/>
            <sz val="8"/>
            <rFont val="Tahoma"/>
            <family val="0"/>
          </rPr>
          <t>EDAX fiile:  Puki-B-1, high Ca Na-Cr pyroxene , CTEM, ref 131. Spc
grid 1A, slice E</t>
        </r>
        <r>
          <rPr>
            <sz val="8"/>
            <rFont val="Tahoma"/>
            <family val="0"/>
          </rPr>
          <t xml:space="preserve">
</t>
        </r>
      </text>
    </comment>
    <comment ref="A107" authorId="0">
      <text>
        <r>
          <rPr>
            <b/>
            <sz val="8"/>
            <rFont val="Tahoma"/>
            <family val="0"/>
          </rPr>
          <t>EDAX fiile:  Puki-C-10, Mn-Cr rich pegeonite, CTEM, ref 132. Spc
grid 4D,  slice A, fragment 9?</t>
        </r>
        <r>
          <rPr>
            <sz val="8"/>
            <rFont val="Tahoma"/>
            <family val="0"/>
          </rPr>
          <t xml:space="preserve">
</t>
        </r>
      </text>
    </comment>
    <comment ref="A108" authorId="0">
      <text>
        <r>
          <rPr>
            <b/>
            <sz val="8"/>
            <rFont val="Tahoma"/>
            <family val="0"/>
          </rPr>
          <t>EDAX fiile:  Puki-C-10, Mn-Cr rich pegeonite, CTEM, ref 133. Spc
grid 4D,  slice A, fragment 9?</t>
        </r>
        <r>
          <rPr>
            <sz val="8"/>
            <rFont val="Tahoma"/>
            <family val="0"/>
          </rPr>
          <t xml:space="preserve">
</t>
        </r>
      </text>
    </comment>
    <comment ref="A109" authorId="0">
      <text>
        <r>
          <rPr>
            <b/>
            <sz val="8"/>
            <rFont val="Tahoma"/>
            <family val="0"/>
          </rPr>
          <t>EDAX fiile:  Puki-C-10, Mn-Cr rich pigeonite, CTEM, ref 134. Spc
grid 4D,  slice A, fragment 9?</t>
        </r>
        <r>
          <rPr>
            <sz val="8"/>
            <rFont val="Tahoma"/>
            <family val="0"/>
          </rPr>
          <t xml:space="preserve">
</t>
        </r>
      </text>
    </comment>
    <comment ref="A110" authorId="0">
      <text>
        <r>
          <rPr>
            <b/>
            <sz val="8"/>
            <rFont val="Tahoma"/>
            <family val="0"/>
          </rPr>
          <t>EDAX fiile:  Puki-C-10, Mn-Cr rich augite, CTEM, ref 135. Spc
grid 4D,  slice A, fragment 9?</t>
        </r>
        <r>
          <rPr>
            <sz val="8"/>
            <rFont val="Tahoma"/>
            <family val="0"/>
          </rPr>
          <t xml:space="preserve">
</t>
        </r>
      </text>
    </comment>
    <comment ref="A111" authorId="0">
      <text>
        <r>
          <rPr>
            <b/>
            <sz val="8"/>
            <rFont val="Tahoma"/>
            <family val="0"/>
          </rPr>
          <t>EDAX file:  Val Heart, En95, CTEM, rf 146, Dec 07 07.spc
grid 
see DM file:  Val Heart, En96, BF.dm3</t>
        </r>
        <r>
          <rPr>
            <sz val="8"/>
            <rFont val="Tahoma"/>
            <family val="0"/>
          </rPr>
          <t xml:space="preserve">
</t>
        </r>
      </text>
    </comment>
    <comment ref="A112" authorId="0">
      <text>
        <r>
          <rPr>
            <b/>
            <sz val="8"/>
            <rFont val="Tahoma"/>
            <family val="0"/>
          </rPr>
          <t xml:space="preserve">EDAX file:  Val Heart, augite, CTEM, rf 147, Dec 07 07.spc
grid 
</t>
        </r>
        <r>
          <rPr>
            <sz val="8"/>
            <rFont val="Tahoma"/>
            <family val="0"/>
          </rPr>
          <t xml:space="preserve">
</t>
        </r>
      </text>
    </comment>
    <comment ref="A113" authorId="0">
      <text>
        <r>
          <rPr>
            <b/>
            <sz val="8"/>
            <rFont val="Tahoma"/>
            <family val="0"/>
          </rPr>
          <t>EDAX file:  Val Heart, augite, CTEM, rf 147, Dec 07 07.spc
grid 
see DM file:  Val heart, augite, BF, 12.07.07.dm3</t>
        </r>
        <r>
          <rPr>
            <sz val="8"/>
            <rFont val="Tahoma"/>
            <family val="0"/>
          </rPr>
          <t xml:space="preserve">
</t>
        </r>
      </text>
    </comment>
    <comment ref="A114" authorId="0">
      <text>
        <r>
          <rPr>
            <b/>
            <sz val="8"/>
            <rFont val="Tahoma"/>
            <family val="0"/>
          </rPr>
          <t>EDAX file:  Sitara-A-2, En80, CTEM, ref 149, Dec 7 07.spce
grid 9D, slice A
Gatan file:  Sitara-A-2, whole slice, BF, 12.7.07</t>
        </r>
        <r>
          <rPr>
            <sz val="8"/>
            <rFont val="Tahoma"/>
            <family val="0"/>
          </rPr>
          <t xml:space="preserve">
</t>
        </r>
      </text>
    </comment>
    <comment ref="A115" authorId="0">
      <text>
        <r>
          <rPr>
            <b/>
            <sz val="8"/>
            <rFont val="Tahoma"/>
            <family val="0"/>
          </rPr>
          <t>EDAX file:  Sitara-A-2, Na-Cr augite, CTEM, ref 150, Dec 7 07.spce
grid 9D, slice A
Gatan file:  Sitara-A-2, Na-Cr augite, BF, 12.7.07</t>
        </r>
        <r>
          <rPr>
            <sz val="8"/>
            <rFont val="Tahoma"/>
            <family val="0"/>
          </rPr>
          <t xml:space="preserve">
</t>
        </r>
      </text>
    </comment>
    <comment ref="A116" authorId="0">
      <text>
        <r>
          <rPr>
            <b/>
            <sz val="8"/>
            <rFont val="Tahoma"/>
            <family val="0"/>
          </rPr>
          <t>EDAX file:  Sitara-A-2, En83, CTEM, ref 151, Dec 7 07.spce
grid 9D, slice A
Gatan file:  Sitara-A-2, Na-Cr augite, BF, 12.7.07</t>
        </r>
        <r>
          <rPr>
            <sz val="8"/>
            <rFont val="Tahoma"/>
            <family val="0"/>
          </rPr>
          <t xml:space="preserve">
</t>
        </r>
      </text>
    </comment>
    <comment ref="A117" authorId="0">
      <text>
        <r>
          <rPr>
            <b/>
            <sz val="8"/>
            <rFont val="Tahoma"/>
            <family val="0"/>
          </rPr>
          <t>EDAX file:  Sitara-A-2, Na-Cr augite, CTEM, ref 152, Dec 7 07.spce
grid 9D, slice A
Gatan file:  Sitara-A-2, Na-Cr augite, BF, 12.7.07</t>
        </r>
        <r>
          <rPr>
            <sz val="8"/>
            <rFont val="Tahoma"/>
            <family val="0"/>
          </rPr>
          <t xml:space="preserve">
</t>
        </r>
      </text>
    </comment>
    <comment ref="A118" authorId="0">
      <text>
        <r>
          <rPr>
            <b/>
            <sz val="8"/>
            <rFont val="Tahoma"/>
            <family val="0"/>
          </rPr>
          <t>EDAX file:  Sitara-A-2, En82, CTEM, ref 153, Dec 7 07.spce
grid 9D, slice A
Gatan file:  Sitara-A-2, Na-Cr augite, BF, 12.7.07</t>
        </r>
        <r>
          <rPr>
            <sz val="8"/>
            <rFont val="Tahoma"/>
            <family val="0"/>
          </rPr>
          <t xml:space="preserve">
</t>
        </r>
      </text>
    </comment>
    <comment ref="A119" authorId="0">
      <text>
        <r>
          <rPr>
            <b/>
            <sz val="8"/>
            <rFont val="Tahoma"/>
            <family val="0"/>
          </rPr>
          <t>EDAX file:  Isis-3, 2 um round CaMgFe silicate, CTEM, ref 154, dec 10.07.spc
grid 10E, unsure which slice
DM file:  Isis-3, 2 um round CaMgFe silicate.dm3</t>
        </r>
        <r>
          <rPr>
            <sz val="8"/>
            <rFont val="Tahoma"/>
            <family val="0"/>
          </rPr>
          <t xml:space="preserve">
</t>
        </r>
      </text>
    </comment>
    <comment ref="A120" authorId="0">
      <text>
        <r>
          <rPr>
            <b/>
            <sz val="8"/>
            <rFont val="Tahoma"/>
            <family val="0"/>
          </rPr>
          <t>EDAX file:  Isis-3, high Na-Cr augite, CTEM, ref 155, dec 10.07.spc
grid 10E, slice E
DM file:  Isis-3, 2 um round CaMgFe silicate.dm3</t>
        </r>
        <r>
          <rPr>
            <sz val="8"/>
            <rFont val="Tahoma"/>
            <family val="0"/>
          </rPr>
          <t xml:space="preserve">
</t>
        </r>
      </text>
    </comment>
    <comment ref="C120" authorId="0">
      <text>
        <r>
          <rPr>
            <b/>
            <sz val="8"/>
            <rFont val="Tahoma"/>
            <family val="0"/>
          </rPr>
          <t>Physics Department:</t>
        </r>
        <r>
          <rPr>
            <sz val="8"/>
            <rFont val="Tahoma"/>
            <family val="0"/>
          </rPr>
          <t xml:space="preserve">
</t>
        </r>
      </text>
    </comment>
    <comment ref="A121" authorId="0">
      <text>
        <r>
          <rPr>
            <b/>
            <sz val="8"/>
            <rFont val="Tahoma"/>
            <family val="0"/>
          </rPr>
          <t>EDAX file:  Isis-3, Na-Cr augite in contact with Fo69, CTEM, ref 158, dec 11.07.spc
grid 10E, slice E
DM file:  Isis-3, contact between Fe-rich oliv and Na-Cr augite, 12.11.07.dm3</t>
        </r>
        <r>
          <rPr>
            <sz val="8"/>
            <rFont val="Tahoma"/>
            <family val="0"/>
          </rPr>
          <t xml:space="preserve">
</t>
        </r>
      </text>
    </comment>
    <comment ref="A122" authorId="0">
      <text>
        <r>
          <rPr>
            <b/>
            <sz val="8"/>
            <rFont val="Tahoma"/>
            <family val="0"/>
          </rPr>
          <t>EDAX file:  Isis-3, Na-Cr augite in contact with Fo69, CTEM, ref 158, dec 11.07.spc
grid 10E, slice E
DM file:  Isis-3, contact between Fo70 oliv and Na-Cr augite, 12.11.07.dm3</t>
        </r>
        <r>
          <rPr>
            <sz val="8"/>
            <rFont val="Tahoma"/>
            <family val="0"/>
          </rPr>
          <t xml:space="preserve">
</t>
        </r>
      </text>
    </comment>
    <comment ref="A123" authorId="0">
      <text>
        <r>
          <rPr>
            <b/>
            <sz val="8"/>
            <rFont val="Tahoma"/>
            <family val="0"/>
          </rPr>
          <t>EDAX file:  Febo-B-1, En98, CTEM, ref 170, Jan 15 08.spc
grid 4D, slice B (extra thick)
occurs in contact with olivine
1.15.08</t>
        </r>
        <r>
          <rPr>
            <sz val="8"/>
            <rFont val="Tahoma"/>
            <family val="0"/>
          </rPr>
          <t xml:space="preserve">
</t>
        </r>
      </text>
    </comment>
    <comment ref="A124" authorId="1">
      <text>
        <r>
          <rPr>
            <b/>
            <sz val="8"/>
            <rFont val="Tahoma"/>
            <family val="0"/>
          </rPr>
          <t>EDAX file:  Febo-B-1, diopside, CTEM, ref 183, Jan 16 08.spc
grid 4D, slice B
large pyrrhotite composition subtracted from analysis
DM file:  Febo-B-1, diopside and fg region, BF, 1.16.08.dm3</t>
        </r>
        <r>
          <rPr>
            <sz val="8"/>
            <rFont val="Tahoma"/>
            <family val="0"/>
          </rPr>
          <t xml:space="preserve">
</t>
        </r>
      </text>
    </comment>
    <comment ref="A125" authorId="0">
      <text>
        <r>
          <rPr>
            <b/>
            <sz val="8"/>
            <rFont val="Tahoma"/>
            <family val="0"/>
          </rPr>
          <t>EDAX file:  Tule-2, aluminous diopside, CTEM, ref=194, Jan 23 08.spc
grid 7B, slice A (bulb area)
variable Al content in pyroxene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126" authorId="0">
      <text>
        <r>
          <rPr>
            <b/>
            <sz val="8"/>
            <rFont val="Tahoma"/>
            <family val="2"/>
          </rPr>
          <t>EDAX file:  Tule-2, diopside, cTEM, ref=195, Jan 23 08.spc
grid 7B, slice A (bulb area)
variable Al content in pyroxene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127" authorId="0">
      <text>
        <r>
          <rPr>
            <b/>
            <sz val="8"/>
            <rFont val="Tahoma"/>
            <family val="0"/>
          </rPr>
          <t>EDAX file:  Tule-2, augite, CTEM, ref=196, Jan 23 08.spc
grid 7B, slice A (bulb area)
variable Al content in pyroxene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128" authorId="0">
      <text>
        <r>
          <rPr>
            <b/>
            <sz val="8"/>
            <rFont val="Tahoma"/>
            <family val="0"/>
          </rPr>
          <t>EDAX file:  Tule-2, enstatite with aug and diop, CTEM, ref=197, Jan 23 08.spc
grid 7B, slice A (bulb area)
variable Al content in pyroxenes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129" authorId="0">
      <text>
        <r>
          <rPr>
            <b/>
            <sz val="8"/>
            <rFont val="Tahoma"/>
            <family val="0"/>
          </rPr>
          <t>EDAX file:  Tule-2, enstatite on exterior of aug and diops, CTEM, ref=198, Jan 23 08.spc
grid 7B, slice A (bulb area)
variable Al content in pyroxenes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130" authorId="0">
      <text>
        <r>
          <rPr>
            <b/>
            <sz val="8"/>
            <rFont val="Tahoma"/>
            <family val="0"/>
          </rPr>
          <t>EDAX file:  Tle-2, enstatite, CTEM, ref=203, Jan 23 08.spc
grid 7b, slice B
DM file:  Tule-2, enstatite with melt, BF, 1.23.08.dm3</t>
        </r>
        <r>
          <rPr>
            <sz val="8"/>
            <rFont val="Tahoma"/>
            <family val="0"/>
          </rPr>
          <t xml:space="preserve">
</t>
        </r>
      </text>
    </comment>
    <comment ref="A131" authorId="0">
      <text>
        <r>
          <rPr>
            <b/>
            <sz val="8"/>
            <rFont val="Tahoma"/>
            <family val="0"/>
          </rPr>
          <t>EDAX file:  Tle-2, enstatite, CTEM, ref=204, Jan 25 08.spc
grid 7B, slice B
DM file:  Tule-2, 1 um enstatite, BF, 1.25.08.dm3</t>
        </r>
        <r>
          <rPr>
            <sz val="8"/>
            <rFont val="Tahoma"/>
            <family val="0"/>
          </rPr>
          <t xml:space="preserve">
</t>
        </r>
      </text>
    </comment>
    <comment ref="A132" authorId="0">
      <text>
        <r>
          <rPr>
            <b/>
            <sz val="8"/>
            <rFont val="Tahoma"/>
            <family val="0"/>
          </rPr>
          <t>EDAX file:  KeyA-1, En99, CTEM, ref 207, Jan 25 08.spc
grid 1a, slice J
no DM image file</t>
        </r>
        <r>
          <rPr>
            <sz val="8"/>
            <rFont val="Tahoma"/>
            <family val="0"/>
          </rPr>
          <t xml:space="preserve">
</t>
        </r>
      </text>
    </comment>
    <comment ref="A133" authorId="0">
      <text>
        <r>
          <rPr>
            <b/>
            <sz val="8"/>
            <rFont val="Tahoma"/>
            <family val="0"/>
          </rPr>
          <t>EDAX file:  Noni-1, augite, CTEM, ref 223, Jan 20 08.spc
grid 3C, slice B
DM file:  Noni-1, augite and other grains, BF, 1.30.08.dm3</t>
        </r>
        <r>
          <rPr>
            <sz val="8"/>
            <rFont val="Tahoma"/>
            <family val="0"/>
          </rPr>
          <t xml:space="preserve">
</t>
        </r>
      </text>
    </comment>
    <comment ref="A134" authorId="0">
      <text>
        <r>
          <rPr>
            <b/>
            <sz val="8"/>
            <rFont val="Tahoma"/>
            <family val="0"/>
          </rPr>
          <t>EDAX file:  Arinna-1, NaCr augite, CTEM, ref 238, Feb 5 08.spc
grid 2E, slice A
DM file:  Arinna-1, polycrystalline olivine and glass, BF, 2.5.08.dm3</t>
        </r>
        <r>
          <rPr>
            <sz val="8"/>
            <rFont val="Tahoma"/>
            <family val="0"/>
          </rPr>
          <t xml:space="preserve">
</t>
        </r>
      </text>
    </comment>
    <comment ref="A135" authorId="0">
      <text>
        <r>
          <rPr>
            <b/>
            <sz val="8"/>
            <rFont val="Tahoma"/>
            <family val="0"/>
          </rPr>
          <t>EDAX file:  Arinna-1, NaCr augite, CTEM, ref 239, Feb 5 08.spc
grid 2E, slice G
DM file:  Arinna-1, polycrystralline Fo91 and NaCr augite, BF, 2.5.08.dm3</t>
        </r>
        <r>
          <rPr>
            <sz val="8"/>
            <rFont val="Tahoma"/>
            <family val="0"/>
          </rPr>
          <t xml:space="preserve">
</t>
        </r>
      </text>
    </comment>
    <comment ref="A136" authorId="0">
      <text>
        <r>
          <rPr>
            <b/>
            <sz val="8"/>
            <rFont val="Tahoma"/>
            <family val="0"/>
          </rPr>
          <t>EDAX file:  Arinna-1, En99.9, CTEM, ref 241, Feb 6 08.spc
grid 2E, slice G
DM file:  Arinna-1, isolated 0.3 um En99.6, BF, 2.6.008.dm3</t>
        </r>
        <r>
          <rPr>
            <sz val="8"/>
            <rFont val="Tahoma"/>
            <family val="0"/>
          </rPr>
          <t xml:space="preserve">
</t>
        </r>
      </text>
    </comment>
    <comment ref="A137" authorId="0">
      <text>
        <r>
          <rPr>
            <b/>
            <sz val="8"/>
            <rFont val="Tahoma"/>
            <family val="0"/>
          </rPr>
          <t>EDAX file:  Arinna-1, NaCr diopside, CTEM, ref 244, Feb 6 08.spc
grid 2E, slice B
DM file:  Arinna-1, polycrystralline region, tilt=15.0, obj apert, BF, 2.6.08.dm3 and Arinna-1, polycrystalline region, tilt=12.25, obj apert, BF, 2.6.08.dm3</t>
        </r>
        <r>
          <rPr>
            <sz val="8"/>
            <rFont val="Tahoma"/>
            <family val="0"/>
          </rPr>
          <t xml:space="preserve">
</t>
        </r>
      </text>
    </comment>
    <comment ref="A138" authorId="0">
      <text>
        <r>
          <rPr>
            <b/>
            <sz val="8"/>
            <rFont val="Tahoma"/>
            <family val="0"/>
          </rPr>
          <t>EDAX file:  Arinna-1, NaCr diopside, CTEM, ref 247, Feb 6 08.spc
grid 2E, slice B
DM file:  Arinna-1, polycrystralline region, tilt=15.0, obj apert, BF, 2.6.08.dm3 and Arinna-1, polycrystalline region, tilt=12.25, obj apert, BF, 2.6.08.dm3</t>
        </r>
        <r>
          <rPr>
            <sz val="8"/>
            <rFont val="Tahoma"/>
            <family val="0"/>
          </rPr>
          <t xml:space="preserve">
</t>
        </r>
      </text>
    </comment>
    <comment ref="A139" authorId="0">
      <text>
        <r>
          <rPr>
            <b/>
            <sz val="8"/>
            <rFont val="Tahoma"/>
            <family val="0"/>
          </rPr>
          <t>EDAX file:  Arinna-9, NaCr augite on edge of 3 um pyrr, CTEM, ref 258, Feb 16 08.spc
grid 2B, slice A (only slice)
DM file:  Arinna-9, NaCr augite on edge of 3 um pyrrhotite, BF, 2.16.08.dm3</t>
        </r>
      </text>
    </comment>
  </commentList>
</comments>
</file>

<file path=xl/comments3.xml><?xml version="1.0" encoding="utf-8"?>
<comments xmlns="http://schemas.openxmlformats.org/spreadsheetml/2006/main">
  <authors>
    <author>Physics Department</author>
    <author>Dave Joswiak</author>
  </authors>
  <commentList>
    <comment ref="G1" authorId="0">
      <text>
        <r>
          <rPr>
            <b/>
            <sz val="8"/>
            <rFont val="Tahoma"/>
            <family val="0"/>
          </rPr>
          <t>Thickness estimated.</t>
        </r>
        <r>
          <rPr>
            <sz val="8"/>
            <rFont val="Tahoma"/>
            <family val="0"/>
          </rPr>
          <t xml:space="preserve">
</t>
        </r>
      </text>
    </comment>
    <comment ref="A22" authorId="0">
      <text>
        <r>
          <rPr>
            <b/>
            <sz val="8"/>
            <rFont val="Tahoma"/>
            <family val="0"/>
          </rPr>
          <t>EDAX file:  Tule-2, aluminous diopside, CTEM, ref=194, Jan 23 08.spc
grid 7B, slice A (bulb area)
variable Al content in pyroxene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23" authorId="0">
      <text>
        <r>
          <rPr>
            <b/>
            <sz val="8"/>
            <rFont val="Tahoma"/>
            <family val="2"/>
          </rPr>
          <t>EDAX file:  Tule-2, diopside, cTEM, ref=195, Jan 23 08.spc
grid 7B, slice A (bulb area)
variable Al content in pyroxene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24" authorId="0">
      <text>
        <r>
          <rPr>
            <b/>
            <sz val="8"/>
            <rFont val="Tahoma"/>
            <family val="0"/>
          </rPr>
          <t>EDAX file:  Tule-2, augite, CTEM, ref=196, Jan 23 08.spc
grid 7B, slice A (bulb area)
variable Al content in pyroxene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25" authorId="0">
      <text>
        <r>
          <rPr>
            <b/>
            <sz val="8"/>
            <rFont val="Tahoma"/>
            <family val="0"/>
          </rPr>
          <t>EDAX file:  Tle-2, enstatite, CTEM, ref=203, Jan 23 08.spc
grid 7b, slice B
DM file:  Tule-2, enstatite with melt, BF, 1.23.08.dm3</t>
        </r>
        <r>
          <rPr>
            <sz val="8"/>
            <rFont val="Tahoma"/>
            <family val="0"/>
          </rPr>
          <t xml:space="preserve">
</t>
        </r>
      </text>
    </comment>
    <comment ref="A26" authorId="0">
      <text>
        <r>
          <rPr>
            <b/>
            <sz val="8"/>
            <rFont val="Tahoma"/>
            <family val="0"/>
          </rPr>
          <t>EDAX file:  Noni-1, augite, CTEM, ref 223, Jan 20 08.spc
grid 3C, slice B
DM file:  Noni-1, augite and other grains, BF, 1.30.08.dm3</t>
        </r>
        <r>
          <rPr>
            <sz val="8"/>
            <rFont val="Tahoma"/>
            <family val="0"/>
          </rPr>
          <t xml:space="preserve">
</t>
        </r>
      </text>
    </comment>
    <comment ref="A27" authorId="0">
      <text>
        <r>
          <rPr>
            <b/>
            <sz val="8"/>
            <rFont val="Tahoma"/>
            <family val="0"/>
          </rPr>
          <t>EDAX file:  Arinna-1, NaCr augite, CTEM, ref 238, Feb 5 08.spc
grid 2E, slice A
DM file:  Arinna-1, polycrystalline olivine and glass, BF, 2.5.08.dm3</t>
        </r>
        <r>
          <rPr>
            <sz val="8"/>
            <rFont val="Tahoma"/>
            <family val="0"/>
          </rPr>
          <t xml:space="preserve">
</t>
        </r>
      </text>
    </comment>
    <comment ref="A28" authorId="0">
      <text>
        <r>
          <rPr>
            <b/>
            <sz val="8"/>
            <rFont val="Tahoma"/>
            <family val="0"/>
          </rPr>
          <t>EDAX file:  Arinna-1, NaCr augite, CTEM, ref 239, Feb 5 08.spc
grid 2E, slice G
DM file:  Arinna-1, polycrystralline Fo91 and NaCr augite, BF, 2.5.08.dm3</t>
        </r>
        <r>
          <rPr>
            <sz val="8"/>
            <rFont val="Tahoma"/>
            <family val="0"/>
          </rPr>
          <t xml:space="preserve">
</t>
        </r>
      </text>
    </comment>
    <comment ref="A29" authorId="0">
      <text>
        <r>
          <rPr>
            <b/>
            <sz val="8"/>
            <rFont val="Tahoma"/>
            <family val="0"/>
          </rPr>
          <t>EDAX file:  Arinna-1, NaCr diopside, CTEM, ref 244, Feb 6 08.spc
grid 2E, slice B
DM file:  Arinna-1, polycrystralline region, tilt=15.0, obj apert, BF, 2.6.08.dm3 and Arinna-1, polycrystalline region, tilt=12.25, obj apert, BF, 2.6.08.dm3</t>
        </r>
        <r>
          <rPr>
            <sz val="8"/>
            <rFont val="Tahoma"/>
            <family val="0"/>
          </rPr>
          <t xml:space="preserve">
</t>
        </r>
      </text>
    </comment>
    <comment ref="A30" authorId="0">
      <text>
        <r>
          <rPr>
            <b/>
            <sz val="8"/>
            <rFont val="Tahoma"/>
            <family val="0"/>
          </rPr>
          <t>EDAX file:  Arinna-1, NaCr diopside, CTEM, ref 247, Feb 6 08.spc
grid 2E, slice B
DM file:  Arinna-1, polycrystralline region, tilt=15.0, obj apert, BF, 2.6.08.dm3 and Arinna-1, polycrystalline region, tilt=12.25, obj apert, BF, 2.6.08.dm3</t>
        </r>
        <r>
          <rPr>
            <sz val="8"/>
            <rFont val="Tahoma"/>
            <family val="0"/>
          </rPr>
          <t xml:space="preserve">
</t>
        </r>
      </text>
    </comment>
    <comment ref="A31" authorId="0">
      <text>
        <r>
          <rPr>
            <b/>
            <sz val="8"/>
            <rFont val="Tahoma"/>
            <family val="0"/>
          </rPr>
          <t>EDAX file:  Arinna-9, NaCr augite on edge of 3 um pyrr, CTEM, ref 258, Feb 16 08.spc
grid 2B, slice A (only slice)
DM file:  Arinna-9, NaCr augite on edge of 3 um pyrrhotite, BF, 2.16.08.dm3</t>
        </r>
      </text>
    </comment>
    <comment ref="AK22" authorId="0">
      <text>
        <r>
          <rPr>
            <b/>
            <sz val="8"/>
            <rFont val="Tahoma"/>
            <family val="0"/>
          </rPr>
          <t>EDAX file:  Tule-2, aluminous diopside, CTEM, ref=194, Jan 23 08.spc
grid 7B, slice A (bulb area)
variable Al content in pyroxene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K23" authorId="0">
      <text>
        <r>
          <rPr>
            <b/>
            <sz val="8"/>
            <rFont val="Tahoma"/>
            <family val="2"/>
          </rPr>
          <t>EDAX file:  Tule-2, diopside, cTEM, ref=195, Jan 23 08.spc
grid 7B, slice A (bulb area)
variable Al content in pyroxene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K24" authorId="0">
      <text>
        <r>
          <rPr>
            <b/>
            <sz val="8"/>
            <rFont val="Tahoma"/>
            <family val="0"/>
          </rPr>
          <t>EDAX file:  Tule-2, augite, CTEM, ref=196, Jan 23 08.spc
grid 7B, slice A (bulb area)
variable Al content in pyroxene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K25" authorId="0">
      <text>
        <r>
          <rPr>
            <b/>
            <sz val="8"/>
            <rFont val="Tahoma"/>
            <family val="0"/>
          </rPr>
          <t>EDAX file:  Tle-2, enstatite, CTEM, ref=203, Jan 23 08.spc
grid 7b, slice B
DM file:  Tule-2, enstatite with melt, BF, 1.23.08.dm3</t>
        </r>
        <r>
          <rPr>
            <sz val="8"/>
            <rFont val="Tahoma"/>
            <family val="0"/>
          </rPr>
          <t xml:space="preserve">
</t>
        </r>
      </text>
    </comment>
    <comment ref="AK26" authorId="0">
      <text>
        <r>
          <rPr>
            <b/>
            <sz val="8"/>
            <rFont val="Tahoma"/>
            <family val="0"/>
          </rPr>
          <t>EDAX file:  Noni-1, augite, CTEM, ref 223, Jan 20 08.spc
grid 3C, slice B
DM file:  Noni-1, augite and other grains, BF, 1.30.08.dm3</t>
        </r>
        <r>
          <rPr>
            <sz val="8"/>
            <rFont val="Tahoma"/>
            <family val="0"/>
          </rPr>
          <t xml:space="preserve">
</t>
        </r>
      </text>
    </comment>
    <comment ref="AK27" authorId="0">
      <text>
        <r>
          <rPr>
            <b/>
            <sz val="8"/>
            <rFont val="Tahoma"/>
            <family val="0"/>
          </rPr>
          <t>EDAX file:  Arinna-1, NaCr augite, CTEM, ref 238, Feb 5 08.spc
grid 2E, slice A
DM file:  Arinna-1, polycrystalline olivine and glass, BF, 2.5.08.dm3</t>
        </r>
        <r>
          <rPr>
            <sz val="8"/>
            <rFont val="Tahoma"/>
            <family val="0"/>
          </rPr>
          <t xml:space="preserve">
</t>
        </r>
      </text>
    </comment>
    <comment ref="AK28" authorId="0">
      <text>
        <r>
          <rPr>
            <b/>
            <sz val="8"/>
            <rFont val="Tahoma"/>
            <family val="0"/>
          </rPr>
          <t>EDAX file:  Arinna-1, NaCr augite, CTEM, ref 239, Feb 5 08.spc
grid 2E, slice G
DM file:  Arinna-1, polycrystralline Fo91 and NaCr augite, BF, 2.5.08.dm3</t>
        </r>
        <r>
          <rPr>
            <sz val="8"/>
            <rFont val="Tahoma"/>
            <family val="0"/>
          </rPr>
          <t xml:space="preserve">
</t>
        </r>
      </text>
    </comment>
    <comment ref="AK29" authorId="0">
      <text>
        <r>
          <rPr>
            <b/>
            <sz val="8"/>
            <rFont val="Tahoma"/>
            <family val="0"/>
          </rPr>
          <t>EDAX file:  Arinna-1, NaCr diopside, CTEM, ref 244, Feb 6 08.spc
grid 2E, slice B
DM file:  Arinna-1, polycrystralline region, tilt=15.0, obj apert, BF, 2.6.08.dm3 and Arinna-1, polycrystalline region, tilt=12.25, obj apert, BF, 2.6.08.dm3</t>
        </r>
        <r>
          <rPr>
            <sz val="8"/>
            <rFont val="Tahoma"/>
            <family val="0"/>
          </rPr>
          <t xml:space="preserve">
</t>
        </r>
      </text>
    </comment>
    <comment ref="AK30" authorId="0">
      <text>
        <r>
          <rPr>
            <b/>
            <sz val="8"/>
            <rFont val="Tahoma"/>
            <family val="0"/>
          </rPr>
          <t>EDAX file:  Arinna-1, NaCr diopside, CTEM, ref 247, Feb 6 08.spc
grid 2E, slice B
DM file:  Arinna-1, polycrystralline region, tilt=15.0, obj apert, BF, 2.6.08.dm3 and Arinna-1, polycrystalline region, tilt=12.25, obj apert, BF, 2.6.08.dm3</t>
        </r>
        <r>
          <rPr>
            <sz val="8"/>
            <rFont val="Tahoma"/>
            <family val="0"/>
          </rPr>
          <t xml:space="preserve">
</t>
        </r>
      </text>
    </comment>
    <comment ref="AK31" authorId="0">
      <text>
        <r>
          <rPr>
            <b/>
            <sz val="8"/>
            <rFont val="Tahoma"/>
            <family val="0"/>
          </rPr>
          <t>EDAX file:  Arinna-9, NaCr augite on edge of 3 um pyrr, CTEM, ref 258, Feb 16 08.spc
grid 2B, slice A (only slice)
DM file:  Arinna-9, NaCr augite on edge of 3 um pyrrhotite, BF, 2.16.08.dm3</t>
        </r>
      </text>
    </comment>
    <comment ref="A3" authorId="0">
      <text>
        <r>
          <rPr>
            <b/>
            <sz val="8"/>
            <rFont val="Tahoma"/>
            <family val="0"/>
          </rPr>
          <t>EDAX file:  Puki-2, high Ca Na-Cr pyroxene, CTEM, ref 121, nov 29 07.spc
grid 6A, slice A (prev marked slice E)
see Emispec file: Puki-2 probable diopside and Fo62.emi for location of analysis - raster 1</t>
        </r>
        <r>
          <rPr>
            <sz val="8"/>
            <rFont val="Tahoma"/>
            <family val="0"/>
          </rPr>
          <t xml:space="preserve">
</t>
        </r>
      </text>
    </comment>
    <comment ref="A4" authorId="0">
      <text>
        <r>
          <rPr>
            <b/>
            <sz val="8"/>
            <rFont val="Tahoma"/>
            <family val="0"/>
          </rPr>
          <t>EDAX fiile:  Puki-B-1, high Ca Na-Cr pyroxene in contact with Fo65, CTEM, ref 125. Spc
grid 1A, slice J
(See olivine in ref 124 for contact)
see DM File:  Puki-B-1, Fo65 in contact with high Ca Na-Cr pyroxene, BF, 11.30.07.dm3</t>
        </r>
        <r>
          <rPr>
            <sz val="8"/>
            <rFont val="Tahoma"/>
            <family val="0"/>
          </rPr>
          <t xml:space="preserve">
</t>
        </r>
      </text>
    </comment>
    <comment ref="A5" authorId="0">
      <text>
        <r>
          <rPr>
            <b/>
            <sz val="8"/>
            <rFont val="Tahoma"/>
            <family val="0"/>
          </rPr>
          <t>EDAX fiile:  Puki-B-1, high Ca Na-Cr pyroxene in contact with Fo65, CTEM, ref 126. Spc
grid 1A, slice J</t>
        </r>
        <r>
          <rPr>
            <sz val="8"/>
            <rFont val="Tahoma"/>
            <family val="0"/>
          </rPr>
          <t xml:space="preserve">
</t>
        </r>
      </text>
    </comment>
    <comment ref="A6" authorId="0">
      <text>
        <r>
          <rPr>
            <b/>
            <sz val="8"/>
            <rFont val="Tahoma"/>
            <family val="0"/>
          </rPr>
          <t>EDAX fiile:  Puki-B-1, high Ca Na-Cr pyroxene , CTEM, ref 131. Spc
grid 1A, slice E</t>
        </r>
        <r>
          <rPr>
            <sz val="8"/>
            <rFont val="Tahoma"/>
            <family val="0"/>
          </rPr>
          <t xml:space="preserve">
</t>
        </r>
      </text>
    </comment>
    <comment ref="A7" authorId="0">
      <text>
        <r>
          <rPr>
            <b/>
            <sz val="8"/>
            <rFont val="Tahoma"/>
            <family val="0"/>
          </rPr>
          <t>EDAX fiile:  Puki-C-10, Mn-Cr rich pegeonite, CTEM, ref 132. Spc
grid 4D,  slice A, fragment 9?</t>
        </r>
        <r>
          <rPr>
            <sz val="8"/>
            <rFont val="Tahoma"/>
            <family val="0"/>
          </rPr>
          <t xml:space="preserve">
</t>
        </r>
      </text>
    </comment>
    <comment ref="A8" authorId="0">
      <text>
        <r>
          <rPr>
            <b/>
            <sz val="8"/>
            <rFont val="Tahoma"/>
            <family val="0"/>
          </rPr>
          <t>EDAX fiile:  Puki-C-10, Mn-Cr rich pegeonite, CTEM, ref 133. Spc
grid 4D,  slice A, fragment 9?</t>
        </r>
        <r>
          <rPr>
            <sz val="8"/>
            <rFont val="Tahoma"/>
            <family val="0"/>
          </rPr>
          <t xml:space="preserve">
</t>
        </r>
      </text>
    </comment>
    <comment ref="A9" authorId="0">
      <text>
        <r>
          <rPr>
            <b/>
            <sz val="8"/>
            <rFont val="Tahoma"/>
            <family val="0"/>
          </rPr>
          <t>EDAX fiile:  Puki-C-10, Mn-Cr rich pigeonite, CTEM, ref 134. Spc
grid 4D,  slice A, fragment 9?</t>
        </r>
        <r>
          <rPr>
            <sz val="8"/>
            <rFont val="Tahoma"/>
            <family val="0"/>
          </rPr>
          <t xml:space="preserve">
</t>
        </r>
      </text>
    </comment>
    <comment ref="A10" authorId="0">
      <text>
        <r>
          <rPr>
            <b/>
            <sz val="8"/>
            <rFont val="Tahoma"/>
            <family val="0"/>
          </rPr>
          <t>EDAX fiile:  Puki-C-10, Mn-Cr rich augite, CTEM, ref 135. Spc
grid 4D,  slice A, fragment 9?</t>
        </r>
        <r>
          <rPr>
            <sz val="8"/>
            <rFont val="Tahoma"/>
            <family val="0"/>
          </rPr>
          <t xml:space="preserve">
</t>
        </r>
      </text>
    </comment>
    <comment ref="A11" authorId="0">
      <text>
        <r>
          <rPr>
            <b/>
            <sz val="8"/>
            <rFont val="Tahoma"/>
            <family val="0"/>
          </rPr>
          <t xml:space="preserve">EDAX file:  Val Heart, augite, CTEM, rf 147, Dec 07 07.spc
grid 
</t>
        </r>
        <r>
          <rPr>
            <sz val="8"/>
            <rFont val="Tahoma"/>
            <family val="0"/>
          </rPr>
          <t xml:space="preserve">
</t>
        </r>
      </text>
    </comment>
    <comment ref="A12" authorId="0">
      <text>
        <r>
          <rPr>
            <b/>
            <sz val="8"/>
            <rFont val="Tahoma"/>
            <family val="0"/>
          </rPr>
          <t>EDAX file:  Val Heart, augite, CTEM, rf 147, Dec 07 07.spc
grid 
see DM file:  Val heart, augite, BF, 12.07.07.dm3</t>
        </r>
        <r>
          <rPr>
            <sz val="8"/>
            <rFont val="Tahoma"/>
            <family val="0"/>
          </rPr>
          <t xml:space="preserve">
</t>
        </r>
      </text>
    </comment>
    <comment ref="A14" authorId="0">
      <text>
        <r>
          <rPr>
            <b/>
            <sz val="8"/>
            <rFont val="Tahoma"/>
            <family val="0"/>
          </rPr>
          <t>EDAX file:  Sitara-A-2, Na-Cr augite, CTEM, ref 150, Dec 7 07.spce
grid 9D, slice A
Gatan file:  Sitara-A-2, Na-Cr augite, BF, 12.7.07</t>
        </r>
        <r>
          <rPr>
            <sz val="8"/>
            <rFont val="Tahoma"/>
            <family val="0"/>
          </rPr>
          <t xml:space="preserve">
</t>
        </r>
      </text>
    </comment>
    <comment ref="A15" authorId="0">
      <text>
        <r>
          <rPr>
            <b/>
            <sz val="8"/>
            <rFont val="Tahoma"/>
            <family val="0"/>
          </rPr>
          <t>EDAX file:  Sitara-A-2, Na-Cr augite, CTEM, ref 152, Dec 7 07.spce
grid 9D, slice A
Gatan file:  Sitara-A-2, Na-Cr augite, BF, 12.7.07</t>
        </r>
        <r>
          <rPr>
            <sz val="8"/>
            <rFont val="Tahoma"/>
            <family val="0"/>
          </rPr>
          <t xml:space="preserve">
</t>
        </r>
      </text>
    </comment>
    <comment ref="A18" authorId="0">
      <text>
        <r>
          <rPr>
            <b/>
            <sz val="8"/>
            <rFont val="Tahoma"/>
            <family val="0"/>
          </rPr>
          <t>EDAX file:  Isis-3, high Na-Cr augite, CTEM, ref 155, dec 10.07.spc
grid 10E, slice E
DM file:  Isis-3, 2 um round CaMgFe silicate.dm3</t>
        </r>
        <r>
          <rPr>
            <sz val="8"/>
            <rFont val="Tahoma"/>
            <family val="0"/>
          </rPr>
          <t xml:space="preserve">
</t>
        </r>
      </text>
    </comment>
    <comment ref="D18" authorId="0">
      <text>
        <r>
          <rPr>
            <b/>
            <sz val="8"/>
            <rFont val="Tahoma"/>
            <family val="0"/>
          </rPr>
          <t>Physics Department:</t>
        </r>
        <r>
          <rPr>
            <sz val="8"/>
            <rFont val="Tahoma"/>
            <family val="0"/>
          </rPr>
          <t xml:space="preserve">
</t>
        </r>
      </text>
    </comment>
    <comment ref="A19" authorId="0">
      <text>
        <r>
          <rPr>
            <b/>
            <sz val="8"/>
            <rFont val="Tahoma"/>
            <family val="0"/>
          </rPr>
          <t>EDAX file:  Isis-3, Na-Cr augite in contact with Fo69, CTEM, ref 158, dec 11.07.spc
grid 10E, slice E
DM file:  Isis-3, contact between Fe-rich oliv and Na-Cr augite, 12.11.07.dm3</t>
        </r>
        <r>
          <rPr>
            <sz val="8"/>
            <rFont val="Tahoma"/>
            <family val="0"/>
          </rPr>
          <t xml:space="preserve">
</t>
        </r>
      </text>
    </comment>
    <comment ref="A20" authorId="0">
      <text>
        <r>
          <rPr>
            <b/>
            <sz val="8"/>
            <rFont val="Tahoma"/>
            <family val="0"/>
          </rPr>
          <t>EDAX file:  Isis-3, Na-Cr augite in contact with Fo69, CTEM, ref 158, dec 11.07.spc
grid 10E, slice E
DM file:  Isis-3, contact between Fo70 oliv and Na-Cr augite, 12.11.07.dm3</t>
        </r>
        <r>
          <rPr>
            <sz val="8"/>
            <rFont val="Tahoma"/>
            <family val="0"/>
          </rPr>
          <t xml:space="preserve">
</t>
        </r>
      </text>
    </comment>
    <comment ref="A21" authorId="1">
      <text>
        <r>
          <rPr>
            <b/>
            <sz val="8"/>
            <rFont val="Tahoma"/>
            <family val="0"/>
          </rPr>
          <t>Edax file:  Febo-B-1, diopside, CTEM, ref 183, Jan 16 08.spc
gird 4D, slice B
DM file:  Febo-B-1, diopsdie and fg region, BF, 1.16.08.dm3
overlapping Fe sulfide subtracted out from composition.</t>
        </r>
        <r>
          <rPr>
            <sz val="8"/>
            <rFont val="Tahoma"/>
            <family val="0"/>
          </rPr>
          <t xml:space="preserve">
</t>
        </r>
      </text>
    </comment>
    <comment ref="A13" authorId="1">
      <text>
        <r>
          <rPr>
            <b/>
            <sz val="8"/>
            <rFont val="Tahoma"/>
            <family val="0"/>
          </rPr>
          <t xml:space="preserve">EDAX file:  Sitara-A-1, Cr-Na high Ca pyroxene, ref 162, 12.20.spc
grid 2B, slice D
no image taken
</t>
        </r>
        <r>
          <rPr>
            <sz val="8"/>
            <rFont val="Tahoma"/>
            <family val="0"/>
          </rPr>
          <t xml:space="preserve">
</t>
        </r>
      </text>
    </comment>
    <comment ref="A16" authorId="1">
      <text>
        <r>
          <rPr>
            <b/>
            <sz val="8"/>
            <rFont val="Tahoma"/>
            <family val="0"/>
          </rPr>
          <t>EDAX file:  Sitara-A-2, Na-Cr augite, CTEM, ref 297, Jun 6 08.spc
grid 9D, slice B
EDX taken in CTEM mode
Gatan file:  Sitara-A-2, Na-Cr augite_enstatite grain, ref 297_8, 6.16.08.dm3
Diffraction pattern:  Sitara-A-2, Na-Cr augite DP, 8.16.08.dm3</t>
        </r>
        <r>
          <rPr>
            <sz val="8"/>
            <rFont val="Tahoma"/>
            <family val="0"/>
          </rPr>
          <t xml:space="preserve">
</t>
        </r>
      </text>
    </comment>
    <comment ref="A17" authorId="1">
      <text>
        <r>
          <rPr>
            <b/>
            <sz val="8"/>
            <rFont val="Tahoma"/>
            <family val="0"/>
          </rPr>
          <t>EDAX file:  Sitara-A-2, Na-Cr augite, ref 307, Jun 19 08.spc
grid 9D, slice B
EDX taken in CTEM mode
Gatan file:  Sitara-A-2, En84 with Na-Cr augite, BF, 6..19.08.dm3
Diffraction pattern:  Sitara-A-2, Na-Cr augite DP, see ref 307,  6.19.08.dm3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Physics Department</author>
    <author>Dave Joswiak</author>
  </authors>
  <commentList>
    <comment ref="G1" authorId="0">
      <text>
        <r>
          <rPr>
            <b/>
            <sz val="8"/>
            <rFont val="Tahoma"/>
            <family val="0"/>
          </rPr>
          <t>Thickness estimated.</t>
        </r>
        <r>
          <rPr>
            <sz val="8"/>
            <rFont val="Tahoma"/>
            <family val="0"/>
          </rPr>
          <t xml:space="preserve">
</t>
        </r>
      </text>
    </comment>
    <comment ref="A2" authorId="0">
      <text>
        <r>
          <rPr>
            <b/>
            <sz val="8"/>
            <rFont val="Tahoma"/>
            <family val="0"/>
          </rPr>
          <t>EDAX file:  Val Heart, En95, CTEM, rf 146, Dec 07 07.spc
grid 
see DM file:  Val Heart, En96, BF.dm3</t>
        </r>
        <r>
          <rPr>
            <sz val="8"/>
            <rFont val="Tahoma"/>
            <family val="0"/>
          </rPr>
          <t xml:space="preserve">
</t>
        </r>
      </text>
    </comment>
    <comment ref="A4" authorId="0">
      <text>
        <r>
          <rPr>
            <b/>
            <sz val="8"/>
            <rFont val="Tahoma"/>
            <family val="0"/>
          </rPr>
          <t>EDAX file:  Sitara-A-2, En80, CTEM, ref 149, Dec 7 07.spce
grid 9D, slice A
Gatan file:  Sitara-A-2, whole slice, BF, 12.7.07</t>
        </r>
        <r>
          <rPr>
            <sz val="8"/>
            <rFont val="Tahoma"/>
            <family val="0"/>
          </rPr>
          <t xml:space="preserve">
</t>
        </r>
      </text>
    </comment>
    <comment ref="A5" authorId="0">
      <text>
        <r>
          <rPr>
            <b/>
            <sz val="8"/>
            <rFont val="Tahoma"/>
            <family val="0"/>
          </rPr>
          <t>EDAX file:  Sitara-A-2, En83, CTEM, ref 151, Dec 7 07.spce
grid 9D, slice A
Gatan file:  Sitara-A-2, Na-Cr augite, BF, 12.7.07</t>
        </r>
        <r>
          <rPr>
            <sz val="8"/>
            <rFont val="Tahoma"/>
            <family val="0"/>
          </rPr>
          <t xml:space="preserve">
</t>
        </r>
      </text>
    </comment>
    <comment ref="A6" authorId="0">
      <text>
        <r>
          <rPr>
            <b/>
            <sz val="8"/>
            <rFont val="Tahoma"/>
            <family val="0"/>
          </rPr>
          <t>EDAX file:  Sitara-A-2, En82, CTEM, ref 153, Dec 7 07.spce
grid 9D, slice A
Gatan file:  Sitara-A-2, Na-Cr augite, BF, 12.7.07</t>
        </r>
        <r>
          <rPr>
            <sz val="8"/>
            <rFont val="Tahoma"/>
            <family val="0"/>
          </rPr>
          <t xml:space="preserve">
</t>
        </r>
      </text>
    </comment>
    <comment ref="A9" authorId="0">
      <text>
        <r>
          <rPr>
            <b/>
            <sz val="8"/>
            <rFont val="Tahoma"/>
            <family val="0"/>
          </rPr>
          <t>EDAX file:  Febo-B-1, En98, CTEM, ref 170, Jan 15 08.spc
grid 4D, slice B (extra thick)
occurs in contact with olivine
1.15.08</t>
        </r>
        <r>
          <rPr>
            <sz val="8"/>
            <rFont val="Tahoma"/>
            <family val="0"/>
          </rPr>
          <t xml:space="preserve">
</t>
        </r>
      </text>
    </comment>
    <comment ref="A10" authorId="0">
      <text>
        <r>
          <rPr>
            <b/>
            <sz val="8"/>
            <rFont val="Tahoma"/>
            <family val="0"/>
          </rPr>
          <t>EDAX file:  Tule-2, enstatite with aug and diop, CTEM, ref=197, Jan 23 08.spc
grid 7B, slice A (bulb area)
variable Al content in pyroxenes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11" authorId="0">
      <text>
        <r>
          <rPr>
            <b/>
            <sz val="8"/>
            <rFont val="Tahoma"/>
            <family val="0"/>
          </rPr>
          <t>EDAX file:  Tule-2, enstatite on exterior of aug and diops, CTEM, ref=198, Jan 23 08.spc
grid 7B, slice A (bulb area)
variable Al content in pyroxenes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12" authorId="0">
      <text>
        <r>
          <rPr>
            <b/>
            <sz val="8"/>
            <rFont val="Tahoma"/>
            <family val="0"/>
          </rPr>
          <t>EDAX file:  Tle-2, enstatite, CTEM, ref=204, Jan 25 08.spc
grid 7B, slice B
DM file:  Tule-2, 1 um enstatite, BF, 1.25.08.dm3</t>
        </r>
        <r>
          <rPr>
            <sz val="8"/>
            <rFont val="Tahoma"/>
            <family val="0"/>
          </rPr>
          <t xml:space="preserve">
</t>
        </r>
      </text>
    </comment>
    <comment ref="A13" authorId="0">
      <text>
        <r>
          <rPr>
            <b/>
            <sz val="8"/>
            <rFont val="Tahoma"/>
            <family val="0"/>
          </rPr>
          <t>EDAX file:  KeyA-1, En99, CTEM, ref 207, Jan 25 08.spc
grid 1a, slice J
no DM image file</t>
        </r>
        <r>
          <rPr>
            <sz val="8"/>
            <rFont val="Tahoma"/>
            <family val="0"/>
          </rPr>
          <t xml:space="preserve">
</t>
        </r>
      </text>
    </comment>
    <comment ref="A14" authorId="0">
      <text>
        <r>
          <rPr>
            <b/>
            <sz val="8"/>
            <rFont val="Tahoma"/>
            <family val="0"/>
          </rPr>
          <t>EDAX file:  Arinna-1, En99.9, CTEM, ref 241, Feb 6 08.spc
grid 2E, slice G
DM file:  Arinna-1, isolated 0.3 um En99.6, BF, 2.6.008.dm3</t>
        </r>
        <r>
          <rPr>
            <sz val="8"/>
            <rFont val="Tahoma"/>
            <family val="0"/>
          </rPr>
          <t xml:space="preserve">
</t>
        </r>
      </text>
    </comment>
    <comment ref="A7" authorId="1">
      <text>
        <r>
          <rPr>
            <b/>
            <sz val="8"/>
            <rFont val="Tahoma"/>
            <family val="0"/>
          </rPr>
          <t>EDAX file:  Sitara-A-2, En83, CTEM, ref 298, Jun 16 08.spc
grid 9D, slice B
Gatan file:  Sitara-A-2, Na-Cr augite_enstatite grain, ref 297, 6.16.08.dm3</t>
        </r>
        <r>
          <rPr>
            <sz val="8"/>
            <rFont val="Tahoma"/>
            <family val="0"/>
          </rPr>
          <t xml:space="preserve">
</t>
        </r>
      </text>
    </comment>
    <comment ref="A15" authorId="1">
      <text>
        <r>
          <rPr>
            <b/>
            <sz val="8"/>
            <rFont val="Tahoma"/>
            <family val="0"/>
          </rPr>
          <t>EDAX file:  Coki-B-2, En99, ref 290, Jun 13, 08.spc
DM file:  Coki-B-2, En99, ref 290, 6.13.08.dm3</t>
        </r>
        <r>
          <rPr>
            <sz val="8"/>
            <rFont val="Tahoma"/>
            <family val="0"/>
          </rPr>
          <t xml:space="preserve">
</t>
        </r>
      </text>
    </comment>
    <comment ref="G22" authorId="0">
      <text>
        <r>
          <rPr>
            <b/>
            <sz val="8"/>
            <rFont val="Tahoma"/>
            <family val="0"/>
          </rPr>
          <t>Thickness estimated.</t>
        </r>
        <r>
          <rPr>
            <sz val="8"/>
            <rFont val="Tahoma"/>
            <family val="0"/>
          </rPr>
          <t xml:space="preserve">
</t>
        </r>
      </text>
    </comment>
    <comment ref="A23" authorId="0">
      <text>
        <r>
          <rPr>
            <b/>
            <sz val="8"/>
            <rFont val="Tahoma"/>
            <family val="0"/>
          </rPr>
          <t>EDAX file:  Val Heart, En95, CTEM, rf 146, Dec 07 07.spc
grid 
see DM file:  Val Heart, En96, BF.dm3</t>
        </r>
        <r>
          <rPr>
            <sz val="8"/>
            <rFont val="Tahoma"/>
            <family val="0"/>
          </rPr>
          <t xml:space="preserve">
</t>
        </r>
      </text>
    </comment>
    <comment ref="A25" authorId="0">
      <text>
        <r>
          <rPr>
            <b/>
            <sz val="8"/>
            <rFont val="Tahoma"/>
            <family val="0"/>
          </rPr>
          <t>EDAX file:  Sitara-A-2, En80, CTEM, ref 149, Dec 7 07.spce
grid 9D, slice A
Gatan file:  Sitara-A-2, whole slice, BF, 12.7.07</t>
        </r>
        <r>
          <rPr>
            <sz val="8"/>
            <rFont val="Tahoma"/>
            <family val="0"/>
          </rPr>
          <t xml:space="preserve">
</t>
        </r>
      </text>
    </comment>
    <comment ref="A26" authorId="0">
      <text>
        <r>
          <rPr>
            <b/>
            <sz val="8"/>
            <rFont val="Tahoma"/>
            <family val="0"/>
          </rPr>
          <t>EDAX file:  Sitara-A-2, En83, CTEM, ref 151, Dec 7 07.spce
grid 9D, slice A
Gatan file:  Sitara-A-2, Na-Cr augite, BF, 12.7.07</t>
        </r>
        <r>
          <rPr>
            <sz val="8"/>
            <rFont val="Tahoma"/>
            <family val="0"/>
          </rPr>
          <t xml:space="preserve">
</t>
        </r>
      </text>
    </comment>
    <comment ref="A27" authorId="0">
      <text>
        <r>
          <rPr>
            <b/>
            <sz val="8"/>
            <rFont val="Tahoma"/>
            <family val="0"/>
          </rPr>
          <t>EDAX file:  Sitara-A-2, En82, CTEM, ref 153, Dec 7 07.spce
grid 9D, slice A
Gatan file:  Sitara-A-2, Na-Cr augite, BF, 12.7.07</t>
        </r>
        <r>
          <rPr>
            <sz val="8"/>
            <rFont val="Tahoma"/>
            <family val="0"/>
          </rPr>
          <t xml:space="preserve">
</t>
        </r>
      </text>
    </comment>
    <comment ref="A28" authorId="1">
      <text>
        <r>
          <rPr>
            <b/>
            <sz val="8"/>
            <rFont val="Tahoma"/>
            <family val="0"/>
          </rPr>
          <t>EDAX file:  Sitara-A-2, En83, CTEM, ref 298, Jun 16 08.spc
grid 9D, slice B
Gatan file:  Sitara-A-2, Na-Cr augite_enstatite grain, ref 297, 6.16.08.dm3</t>
        </r>
        <r>
          <rPr>
            <sz val="8"/>
            <rFont val="Tahoma"/>
            <family val="0"/>
          </rPr>
          <t xml:space="preserve">
</t>
        </r>
      </text>
    </comment>
    <comment ref="A30" authorId="0">
      <text>
        <r>
          <rPr>
            <b/>
            <sz val="8"/>
            <rFont val="Tahoma"/>
            <family val="0"/>
          </rPr>
          <t>EDAX file:  Febo-B-1, En98, CTEM, ref 170, Jan 15 08.spc
grid 4D, slice B (extra thick)
occurs in contact with olivine
1.15.08</t>
        </r>
        <r>
          <rPr>
            <sz val="8"/>
            <rFont val="Tahoma"/>
            <family val="0"/>
          </rPr>
          <t xml:space="preserve">
</t>
        </r>
      </text>
    </comment>
    <comment ref="A31" authorId="0">
      <text>
        <r>
          <rPr>
            <b/>
            <sz val="8"/>
            <rFont val="Tahoma"/>
            <family val="0"/>
          </rPr>
          <t>EDAX file:  Tule-2, enstatite with aug and diop, CTEM, ref=197, Jan 23 08.spc
grid 7B, slice A (bulb area)
variable Al content in pyroxenes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32" authorId="0">
      <text>
        <r>
          <rPr>
            <b/>
            <sz val="8"/>
            <rFont val="Tahoma"/>
            <family val="0"/>
          </rPr>
          <t>EDAX file:  Tule-2, enstatite on exterior of aug and diops, CTEM, ref=198, Jan 23 08.spc
grid 7B, slice A (bulb area)
variable Al content in pyroxenes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33" authorId="0">
      <text>
        <r>
          <rPr>
            <b/>
            <sz val="8"/>
            <rFont val="Tahoma"/>
            <family val="0"/>
          </rPr>
          <t>EDAX file:  Tle-2, enstatite, CTEM, ref=204, Jan 25 08.spc
grid 7B, slice B
DM file:  Tule-2, 1 um enstatite, BF, 1.25.08.dm3</t>
        </r>
        <r>
          <rPr>
            <sz val="8"/>
            <rFont val="Tahoma"/>
            <family val="0"/>
          </rPr>
          <t xml:space="preserve">
</t>
        </r>
      </text>
    </comment>
    <comment ref="A34" authorId="0">
      <text>
        <r>
          <rPr>
            <b/>
            <sz val="8"/>
            <rFont val="Tahoma"/>
            <family val="0"/>
          </rPr>
          <t>EDAX file:  KeyA-1, En99, CTEM, ref 207, Jan 25 08.spc
grid 1a, slice J
no DM image file</t>
        </r>
        <r>
          <rPr>
            <sz val="8"/>
            <rFont val="Tahoma"/>
            <family val="0"/>
          </rPr>
          <t xml:space="preserve">
</t>
        </r>
      </text>
    </comment>
    <comment ref="A35" authorId="0">
      <text>
        <r>
          <rPr>
            <b/>
            <sz val="8"/>
            <rFont val="Tahoma"/>
            <family val="0"/>
          </rPr>
          <t>EDAX file:  Arinna-1, En99.9, CTEM, ref 241, Feb 6 08.spc
grid 2E, slice G
DM file:  Arinna-1, isolated 0.3 um En99.6, BF, 2.6.008.dm3</t>
        </r>
        <r>
          <rPr>
            <sz val="8"/>
            <rFont val="Tahoma"/>
            <family val="0"/>
          </rPr>
          <t xml:space="preserve">
</t>
        </r>
      </text>
    </comment>
    <comment ref="A36" authorId="1">
      <text>
        <r>
          <rPr>
            <b/>
            <sz val="8"/>
            <rFont val="Tahoma"/>
            <family val="0"/>
          </rPr>
          <t>EDAX file:  Coki-B-2, En99, ref 290, Jun 13, 08.spc
DM file:  Coki-B-2, En99, ref 290, 6.13.08.dm3</t>
        </r>
        <r>
          <rPr>
            <sz val="8"/>
            <rFont val="Tahoma"/>
            <family val="0"/>
          </rPr>
          <t xml:space="preserve">
</t>
        </r>
      </text>
    </comment>
    <comment ref="G43" authorId="0">
      <text>
        <r>
          <rPr>
            <b/>
            <sz val="8"/>
            <rFont val="Tahoma"/>
            <family val="0"/>
          </rPr>
          <t>Thickness estimated.</t>
        </r>
        <r>
          <rPr>
            <sz val="8"/>
            <rFont val="Tahoma"/>
            <family val="0"/>
          </rPr>
          <t xml:space="preserve">
</t>
        </r>
      </text>
    </comment>
    <comment ref="A44" authorId="0">
      <text>
        <r>
          <rPr>
            <b/>
            <sz val="8"/>
            <rFont val="Tahoma"/>
            <family val="0"/>
          </rPr>
          <t>EDAX file:  Val Heart, En95, CTEM, rf 146, Dec 07 07.spc
grid 
see DM file:  Val Heart, En96, BF.dm3</t>
        </r>
        <r>
          <rPr>
            <sz val="8"/>
            <rFont val="Tahoma"/>
            <family val="0"/>
          </rPr>
          <t xml:space="preserve">
</t>
        </r>
      </text>
    </comment>
    <comment ref="A46" authorId="0">
      <text>
        <r>
          <rPr>
            <b/>
            <sz val="8"/>
            <rFont val="Tahoma"/>
            <family val="0"/>
          </rPr>
          <t>EDAX file:  Sitara-A-2, En80, CTEM, ref 149, Dec 7 07.spce
grid 9D, slice A
Gatan file:  Sitara-A-2, whole slice, BF, 12.7.07</t>
        </r>
        <r>
          <rPr>
            <sz val="8"/>
            <rFont val="Tahoma"/>
            <family val="0"/>
          </rPr>
          <t xml:space="preserve">
</t>
        </r>
      </text>
    </comment>
    <comment ref="A47" authorId="0">
      <text>
        <r>
          <rPr>
            <b/>
            <sz val="8"/>
            <rFont val="Tahoma"/>
            <family val="0"/>
          </rPr>
          <t>EDAX file:  Sitara-A-2, En83, CTEM, ref 151, Dec 7 07.spce
grid 9D, slice A
Gatan file:  Sitara-A-2, Na-Cr augite, BF, 12.7.07</t>
        </r>
        <r>
          <rPr>
            <sz val="8"/>
            <rFont val="Tahoma"/>
            <family val="0"/>
          </rPr>
          <t xml:space="preserve">
</t>
        </r>
      </text>
    </comment>
    <comment ref="A48" authorId="0">
      <text>
        <r>
          <rPr>
            <b/>
            <sz val="8"/>
            <rFont val="Tahoma"/>
            <family val="0"/>
          </rPr>
          <t>EDAX file:  Sitara-A-2, En82, CTEM, ref 153, Dec 7 07.spce
grid 9D, slice A
Gatan file:  Sitara-A-2, Na-Cr augite, BF, 12.7.07</t>
        </r>
        <r>
          <rPr>
            <sz val="8"/>
            <rFont val="Tahoma"/>
            <family val="0"/>
          </rPr>
          <t xml:space="preserve">
</t>
        </r>
      </text>
    </comment>
    <comment ref="A49" authorId="1">
      <text>
        <r>
          <rPr>
            <b/>
            <sz val="8"/>
            <rFont val="Tahoma"/>
            <family val="0"/>
          </rPr>
          <t>EDAX file:  Sitara-A-2, En83, CTEM, ref 298, Jun 16 08.spc
grid 9D, slice B
Gatan file:  Sitara-A-2, Na-Cr augite_enstatite grain, ref 297, 6.16.08.dm3</t>
        </r>
        <r>
          <rPr>
            <sz val="8"/>
            <rFont val="Tahoma"/>
            <family val="0"/>
          </rPr>
          <t xml:space="preserve">
</t>
        </r>
      </text>
    </comment>
    <comment ref="A51" authorId="0">
      <text>
        <r>
          <rPr>
            <b/>
            <sz val="8"/>
            <rFont val="Tahoma"/>
            <family val="0"/>
          </rPr>
          <t>EDAX file:  Febo-B-1, En98, CTEM, ref 170, Jan 15 08.spc
grid 4D, slice B (extra thick)
occurs in contact with olivine
1.15.08</t>
        </r>
        <r>
          <rPr>
            <sz val="8"/>
            <rFont val="Tahoma"/>
            <family val="0"/>
          </rPr>
          <t xml:space="preserve">
</t>
        </r>
      </text>
    </comment>
    <comment ref="A52" authorId="0">
      <text>
        <r>
          <rPr>
            <b/>
            <sz val="8"/>
            <rFont val="Tahoma"/>
            <family val="0"/>
          </rPr>
          <t>EDAX file:  Tule-2, enstatite with aug and diop, CTEM, ref=197, Jan 23 08.spc
grid 7B, slice A (bulb area)
variable Al content in pyroxenes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53" authorId="0">
      <text>
        <r>
          <rPr>
            <b/>
            <sz val="8"/>
            <rFont val="Tahoma"/>
            <family val="0"/>
          </rPr>
          <t>EDAX file:  Tule-2, enstatite on exterior of aug and diops, CTEM, ref=198, Jan 23 08.spc
grid 7B, slice A (bulb area)
variable Al content in pyroxenes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54" authorId="0">
      <text>
        <r>
          <rPr>
            <b/>
            <sz val="8"/>
            <rFont val="Tahoma"/>
            <family val="0"/>
          </rPr>
          <t>EDAX file:  Tle-2, enstatite, CTEM, ref=204, Jan 25 08.spc
grid 7B, slice B
DM file:  Tule-2, 1 um enstatite, BF, 1.25.08.dm3</t>
        </r>
        <r>
          <rPr>
            <sz val="8"/>
            <rFont val="Tahoma"/>
            <family val="0"/>
          </rPr>
          <t xml:space="preserve">
</t>
        </r>
      </text>
    </comment>
    <comment ref="A55" authorId="0">
      <text>
        <r>
          <rPr>
            <b/>
            <sz val="8"/>
            <rFont val="Tahoma"/>
            <family val="0"/>
          </rPr>
          <t>EDAX file:  KeyA-1, En99, CTEM, ref 207, Jan 25 08.spc
grid 1a, slice J
no DM image file</t>
        </r>
        <r>
          <rPr>
            <sz val="8"/>
            <rFont val="Tahoma"/>
            <family val="0"/>
          </rPr>
          <t xml:space="preserve">
</t>
        </r>
      </text>
    </comment>
    <comment ref="A56" authorId="0">
      <text>
        <r>
          <rPr>
            <b/>
            <sz val="8"/>
            <rFont val="Tahoma"/>
            <family val="0"/>
          </rPr>
          <t>EDAX file:  Arinna-1, En99.9, CTEM, ref 241, Feb 6 08.spc
grid 2E, slice G
DM file:  Arinna-1, isolated 0.3 um En99.6, BF, 2.6.008.dm3</t>
        </r>
        <r>
          <rPr>
            <sz val="8"/>
            <rFont val="Tahoma"/>
            <family val="0"/>
          </rPr>
          <t xml:space="preserve">
</t>
        </r>
      </text>
    </comment>
    <comment ref="A57" authorId="1">
      <text>
        <r>
          <rPr>
            <b/>
            <sz val="8"/>
            <rFont val="Tahoma"/>
            <family val="0"/>
          </rPr>
          <t>EDAX file:  Coki-B-2, En99, ref 290, Jun 13, 08.spc
DM file:  Coki-B-2, En99, ref 290, 6.13.08.dm3</t>
        </r>
        <r>
          <rPr>
            <sz val="8"/>
            <rFont val="Tahoma"/>
            <family val="0"/>
          </rPr>
          <t xml:space="preserve">
</t>
        </r>
      </text>
    </comment>
    <comment ref="A16" authorId="1">
      <text>
        <r>
          <rPr>
            <b/>
            <sz val="8"/>
            <rFont val="Tahoma"/>
            <family val="0"/>
          </rPr>
          <t>EDAX file:  Isis-3, En99.spc
grid 10E, slice F
DM file:  Isis-3, En99.2, CTEM, ref 358, BF, 9.4.08.dm3</t>
        </r>
        <r>
          <rPr>
            <sz val="8"/>
            <rFont val="Tahoma"/>
            <family val="0"/>
          </rPr>
          <t xml:space="preserve">
</t>
        </r>
      </text>
    </comment>
    <comment ref="A37" authorId="1">
      <text>
        <r>
          <rPr>
            <b/>
            <sz val="8"/>
            <rFont val="Tahoma"/>
            <family val="0"/>
          </rPr>
          <t>EDAX file:  Isis-3, En99.spc
grid 10E, slice F
DM file:  Isis-3, En99.2, CTEM, ref 358, BF, 9.4.08.dm3</t>
        </r>
        <r>
          <rPr>
            <sz val="8"/>
            <rFont val="Tahoma"/>
            <family val="0"/>
          </rPr>
          <t xml:space="preserve">
</t>
        </r>
      </text>
    </comment>
    <comment ref="A58" authorId="1">
      <text>
        <r>
          <rPr>
            <b/>
            <sz val="8"/>
            <rFont val="Tahoma"/>
            <family val="0"/>
          </rPr>
          <t>EDAX file:  Isis-3, En99.spc
grid 10E, slice F
DM file:  Isis-3, En99.2, CTEM, ref 358, BF, 9.4.08.dm3</t>
        </r>
        <r>
          <rPr>
            <sz val="8"/>
            <rFont val="Tahoma"/>
            <family val="0"/>
          </rPr>
          <t xml:space="preserve">
</t>
        </r>
      </text>
    </comment>
    <comment ref="A17" authorId="1">
      <text>
        <r>
          <rPr>
            <b/>
            <sz val="8"/>
            <rFont val="Tahoma"/>
            <family val="0"/>
          </rPr>
          <t>EDAX file:  Isis-3, interior of shocked pyroxenes, CTEM, ref 357, Sept 3 08.spc
grid 10E, slice B
DM file:  Isis-3,interior region of shocked pyroxene grains, BF, 9.3.08.dm3
frag 1</t>
        </r>
      </text>
    </comment>
    <comment ref="A38" authorId="1">
      <text>
        <r>
          <rPr>
            <b/>
            <sz val="8"/>
            <rFont val="Tahoma"/>
            <family val="0"/>
          </rPr>
          <t>EDAX file:  Isis-3, interior of shocked pyroxenes, CTEM, ref 357, Sept 3 08.spc
grid 10E, slice B
DM file:  Isis-3,interior region of shocked pyroxene grains, BF, 9.3.08.dm3
frag 1</t>
        </r>
      </text>
    </comment>
    <comment ref="A59" authorId="1">
      <text>
        <r>
          <rPr>
            <b/>
            <sz val="8"/>
            <rFont val="Tahoma"/>
            <family val="0"/>
          </rPr>
          <t>EDAX file:  Isis-3, interior of shocked pyroxenes, CTEM, ref 357, Sept 3 08.spc
grid 10E, slice B
DM file:  Isis-3,interior region of shocked pyroxene grains, BF, 9.3.08.dm3
frag 1</t>
        </r>
      </text>
    </comment>
  </commentList>
</comments>
</file>

<file path=xl/comments5.xml><?xml version="1.0" encoding="utf-8"?>
<comments xmlns="http://schemas.openxmlformats.org/spreadsheetml/2006/main">
  <authors>
    <author>Physics Department</author>
    <author>Dave Joswiak</author>
  </authors>
  <commentList>
    <comment ref="G9" authorId="0">
      <text>
        <r>
          <rPr>
            <b/>
            <sz val="8"/>
            <rFont val="Tahoma"/>
            <family val="0"/>
          </rPr>
          <t>Thickness estimated.</t>
        </r>
        <r>
          <rPr>
            <sz val="8"/>
            <rFont val="Tahoma"/>
            <family val="0"/>
          </rPr>
          <t xml:space="preserve">
</t>
        </r>
      </text>
    </comment>
    <comment ref="A12" authorId="0">
      <text>
        <r>
          <rPr>
            <b/>
            <sz val="8"/>
            <rFont val="Tahoma"/>
            <family val="0"/>
          </rPr>
          <t>Edax file:  Isis-3, glass w_augite and Fe oliv, CTEM, ref 162, Dec 10 07.spc
grid 10E, slice E
See DM file:  Isis-3, 2 um round CaMgFe silicate, 12.10.07.dm3</t>
        </r>
        <r>
          <rPr>
            <sz val="8"/>
            <rFont val="Tahoma"/>
            <family val="0"/>
          </rPr>
          <t xml:space="preserve">
</t>
        </r>
      </text>
    </comment>
    <comment ref="A14" authorId="0">
      <text>
        <r>
          <rPr>
            <b/>
            <sz val="8"/>
            <rFont val="Tahoma"/>
            <family val="0"/>
          </rPr>
          <t xml:space="preserve">EDAX file:  Aton-B-5, glass, CTEM, ref 167, Jan 15 08.spc
Aton-B-5, grid 5E, slice A
1.15.08
See ref 166 for Fo67 analysis
</t>
        </r>
        <r>
          <rPr>
            <sz val="8"/>
            <rFont val="Tahoma"/>
            <family val="0"/>
          </rPr>
          <t xml:space="preserve">
</t>
        </r>
      </text>
    </comment>
    <comment ref="A15" authorId="0">
      <text>
        <r>
          <rPr>
            <b/>
            <sz val="8"/>
            <rFont val="Tahoma"/>
            <family val="0"/>
          </rPr>
          <t xml:space="preserve">EDAX file:  Aton-B-5, glass, CTEM, ref 168, Jan 15 08.spc
Aton-B-5, grid 5E, slice A
1.15.08
See ref 166 for Fo67 analysis
</t>
        </r>
        <r>
          <rPr>
            <sz val="8"/>
            <rFont val="Tahoma"/>
            <family val="0"/>
          </rPr>
          <t xml:space="preserve">
</t>
        </r>
      </text>
    </comment>
    <comment ref="A16" authorId="0">
      <text>
        <r>
          <rPr>
            <b/>
            <sz val="8"/>
            <rFont val="Tahoma"/>
            <family val="0"/>
          </rPr>
          <t>EDAX file:  Tule-2, glass with Fo41, CTEM, ref 200, Jan 23 08.spc
grid 7B, slice B
4 um Fo41 grain
DM file:  Tule-2, 4  um Fo41 grain, BF, 1.23.08.dm3</t>
        </r>
        <r>
          <rPr>
            <sz val="8"/>
            <rFont val="Tahoma"/>
            <family val="0"/>
          </rPr>
          <t xml:space="preserve">
</t>
        </r>
      </text>
    </comment>
    <comment ref="A17" authorId="0">
      <text>
        <r>
          <rPr>
            <b/>
            <sz val="8"/>
            <rFont val="Tahoma"/>
            <family val="0"/>
          </rPr>
          <t>EDAX file:  Tara-2, bulk glass, CTEM, ref 216, Jan29 08.spc
grid 4D, slice A
DM file:  Tara-2, bulk glass, BF, 1.29.08.dm3</t>
        </r>
      </text>
    </comment>
    <comment ref="A18" authorId="0">
      <text>
        <r>
          <rPr>
            <b/>
            <sz val="8"/>
            <rFont val="Tahoma"/>
            <family val="0"/>
          </rPr>
          <t>EDAX file:  Tara-2, glass, CTEM, ref 217, Jan29 08.spc
grid 4D, slice A
DM file:  Tara-2, bulk glass, BF, 1.29.08.dm3</t>
        </r>
      </text>
    </comment>
    <comment ref="A19" authorId="0">
      <text>
        <r>
          <rPr>
            <b/>
            <sz val="8"/>
            <rFont val="Tahoma"/>
            <family val="0"/>
          </rPr>
          <t>EDAX file:  Tara-2, bulk melt next to glass, CTEM, ref 218, Jan29 08.spc
grid 4D, slice A
DM file:  Tara-2, bulk glass, B2F, 1.29.08.dm3</t>
        </r>
      </text>
    </comment>
    <comment ref="A20" authorId="0">
      <text>
        <r>
          <rPr>
            <b/>
            <sz val="8"/>
            <rFont val="Tahoma"/>
            <family val="0"/>
          </rPr>
          <t>EDAX file:  Tara-2, bulk glass, CTEM, ref 219, Jan29 08.spc
grid 4D, slice A
DM file:  Tara-2, grid 4D, slice A, BF, 1.29.08.dm3</t>
        </r>
      </text>
    </comment>
    <comment ref="A21" authorId="0">
      <text>
        <r>
          <rPr>
            <sz val="8"/>
            <rFont val="Tahoma"/>
            <family val="0"/>
          </rPr>
          <t xml:space="preserve">EDAX file:  Noni-1, al-Mg silicate glass on augite, CTEM, ref 226, Jan 30 08.spc
grid 3C, glice B
DM file:  Noni-1, augite and other grains, BF, 1.30.08
</t>
        </r>
      </text>
    </comment>
    <comment ref="A23" authorId="0">
      <text>
        <r>
          <rPr>
            <b/>
            <sz val="8"/>
            <rFont val="Tahoma"/>
            <family val="0"/>
          </rPr>
          <t>EDAX file:  KeyA-1, glass, CTEM, ref 215, Jan 25 08.spc
grid 1A, slice D
DM file:  KeyA-1, glass on roedderite, BF, 1.25.08</t>
        </r>
      </text>
    </comment>
    <comment ref="A11" authorId="0">
      <text>
        <r>
          <rPr>
            <b/>
            <sz val="8"/>
            <rFont val="Tahoma"/>
            <family val="0"/>
          </rPr>
          <t>EDAX file:  Sitara-A-2, glass, CTEM, ref 154, Dec 7 07.spc
grid 9d, slice A
DM file:  Sitara-A-2, whole slice, BF, 12.7.07.dm3</t>
        </r>
        <r>
          <rPr>
            <sz val="8"/>
            <rFont val="Tahoma"/>
            <family val="0"/>
          </rPr>
          <t xml:space="preserve">
</t>
        </r>
      </text>
    </comment>
    <comment ref="A24" authorId="0">
      <text>
        <r>
          <rPr>
            <b/>
            <sz val="8"/>
            <rFont val="Tahoma"/>
            <family val="0"/>
          </rPr>
          <t>EDAX file:  Arinna-1, glass interstitial to diop and Fo90, 50 nm raster STEM, ref 248, 2.6.08.spc
grid 2E, slice B
DM file:  Arinna-1, polycrystalline region, tilt=12.25, obj-apert, BF, 2.6.08</t>
        </r>
        <r>
          <rPr>
            <sz val="8"/>
            <rFont val="Tahoma"/>
            <family val="0"/>
          </rPr>
          <t xml:space="preserve">
</t>
        </r>
      </text>
    </comment>
    <comment ref="A25" authorId="0">
      <text>
        <r>
          <rPr>
            <b/>
            <sz val="8"/>
            <rFont val="Tahoma"/>
            <family val="0"/>
          </rPr>
          <t>EDAX file:  Aton-C-3, glass on Fo85, CTEM, ref 290, May 10 08.spc
grid 3C, slice A (grid damaged), tilt = +16 degrees
DM file:  Aton-C-3, olivine glass contacts BF2, 5.10.08.dm3</t>
        </r>
      </text>
    </comment>
    <comment ref="A26" authorId="1">
      <text>
        <r>
          <rPr>
            <b/>
            <sz val="8"/>
            <rFont val="Tahoma"/>
            <family val="0"/>
          </rPr>
          <t>EDAX file:  Ada-1, Crystalline SiO2_prob Trid_CTEM_ref 186, Jan 18 08.spc
grid 1C, slice C
DM file:  none</t>
        </r>
        <r>
          <rPr>
            <sz val="8"/>
            <rFont val="Tahoma"/>
            <family val="0"/>
          </rPr>
          <t xml:space="preserve">
</t>
        </r>
      </text>
    </comment>
    <comment ref="G38" authorId="0">
      <text>
        <r>
          <rPr>
            <b/>
            <sz val="8"/>
            <rFont val="Tahoma"/>
            <family val="0"/>
          </rPr>
          <t>Thickness estimated.</t>
        </r>
        <r>
          <rPr>
            <sz val="8"/>
            <rFont val="Tahoma"/>
            <family val="0"/>
          </rPr>
          <t xml:space="preserve">
</t>
        </r>
      </text>
    </comment>
    <comment ref="A40" authorId="0">
      <text>
        <r>
          <rPr>
            <b/>
            <sz val="8"/>
            <rFont val="Tahoma"/>
            <family val="0"/>
          </rPr>
          <t>EDAX file:  Sitara-A-2, glass, CTEM, ref 154, Dec 7 07.spc
grid 9d, slice A
DM file:  Sitara-A-2, whole slice, BF, 12.7.07.dm3</t>
        </r>
        <r>
          <rPr>
            <sz val="8"/>
            <rFont val="Tahoma"/>
            <family val="0"/>
          </rPr>
          <t xml:space="preserve">
</t>
        </r>
      </text>
    </comment>
    <comment ref="A41" authorId="0">
      <text>
        <r>
          <rPr>
            <b/>
            <sz val="8"/>
            <rFont val="Tahoma"/>
            <family val="0"/>
          </rPr>
          <t>Edax file:  Isis-3, glass w_augite and Fe oliv, CTEM, ref 162, Dec 10 07.spc
grid 10E, slice E
See DM file:  Isis-3, 2 um round CaMgFe silicate, 12.10.07.dm3</t>
        </r>
        <r>
          <rPr>
            <sz val="8"/>
            <rFont val="Tahoma"/>
            <family val="0"/>
          </rPr>
          <t xml:space="preserve">
</t>
        </r>
      </text>
    </comment>
    <comment ref="A43" authorId="0">
      <text>
        <r>
          <rPr>
            <b/>
            <sz val="8"/>
            <rFont val="Tahoma"/>
            <family val="0"/>
          </rPr>
          <t xml:space="preserve">EDAX file:  Aton-B-5, glass, CTEM, ref 167, Jan 15 08.spc
Aton-B-5, grid 5E, slice A
1.15.08
See ref 166 for Fo67 analysis
</t>
        </r>
        <r>
          <rPr>
            <sz val="8"/>
            <rFont val="Tahoma"/>
            <family val="0"/>
          </rPr>
          <t xml:space="preserve">
</t>
        </r>
      </text>
    </comment>
    <comment ref="A44" authorId="0">
      <text>
        <r>
          <rPr>
            <b/>
            <sz val="8"/>
            <rFont val="Tahoma"/>
            <family val="0"/>
          </rPr>
          <t xml:space="preserve">EDAX file:  Aton-B-5, glass, CTEM, ref 168, Jan 15 08.spc
Aton-B-5, grid 5E, slice A
1.15.08
See ref 166 for Fo67 analysis
</t>
        </r>
        <r>
          <rPr>
            <sz val="8"/>
            <rFont val="Tahoma"/>
            <family val="0"/>
          </rPr>
          <t xml:space="preserve">
</t>
        </r>
      </text>
    </comment>
    <comment ref="A45" authorId="0">
      <text>
        <r>
          <rPr>
            <b/>
            <sz val="8"/>
            <rFont val="Tahoma"/>
            <family val="0"/>
          </rPr>
          <t>EDAX file:  Tule-2, glass with Fo41, CTEM, ref 200, Jan 23 08.spc
grid 7B, slice B
4 um Fo41 grain
DM file:  Tule-2, 4  um Fo41 grain, BF, 1.23.08.dm3</t>
        </r>
        <r>
          <rPr>
            <sz val="8"/>
            <rFont val="Tahoma"/>
            <family val="0"/>
          </rPr>
          <t xml:space="preserve">
</t>
        </r>
      </text>
    </comment>
    <comment ref="A46" authorId="0">
      <text>
        <r>
          <rPr>
            <b/>
            <sz val="8"/>
            <rFont val="Tahoma"/>
            <family val="0"/>
          </rPr>
          <t>EDAX file:  Tara-2, bulk glass, CTEM, ref 216, Jan29 08.spc
grid 4D, slice A
DM file:  Tara-2, bulk glass, BF, 1.29.08.dm3</t>
        </r>
      </text>
    </comment>
    <comment ref="A47" authorId="0">
      <text>
        <r>
          <rPr>
            <b/>
            <sz val="8"/>
            <rFont val="Tahoma"/>
            <family val="0"/>
          </rPr>
          <t>EDAX file:  Tara-2, glass, CTEM, ref 217, Jan29 08.spc
grid 4D, slice A
DM file:  Tara-2, bulk glass, BF, 1.29.08.dm3</t>
        </r>
      </text>
    </comment>
    <comment ref="A48" authorId="0">
      <text>
        <r>
          <rPr>
            <b/>
            <sz val="8"/>
            <rFont val="Tahoma"/>
            <family val="0"/>
          </rPr>
          <t>EDAX file:  Tara-2, bulk melt next to glass, CTEM, ref 218, Jan29 08.spc
grid 4D, slice A
DM file:  Tara-2, bulk glass, B2F, 1.29.08.dm3</t>
        </r>
      </text>
    </comment>
    <comment ref="A49" authorId="0">
      <text>
        <r>
          <rPr>
            <b/>
            <sz val="8"/>
            <rFont val="Tahoma"/>
            <family val="0"/>
          </rPr>
          <t>EDAX file:  Tara-2, bulk glass, CTEM, ref 219, Jan29 08.spc
grid 4D, slice A
DM file:  Tara-2, grid 4D, slice A, BF, 1.29.08.dm3</t>
        </r>
      </text>
    </comment>
    <comment ref="A50" authorId="0">
      <text>
        <r>
          <rPr>
            <sz val="8"/>
            <rFont val="Tahoma"/>
            <family val="0"/>
          </rPr>
          <t xml:space="preserve">EDAX file:  Noni-1, al-Mg silicate glass on augite, CTEM, ref 226, Jan 30 08.spc
grid 3C, glice B
DM file:  Noni-1, augite and other grains, BF, 1.30.08
</t>
        </r>
      </text>
    </comment>
    <comment ref="A52" authorId="0">
      <text>
        <r>
          <rPr>
            <b/>
            <sz val="8"/>
            <rFont val="Tahoma"/>
            <family val="0"/>
          </rPr>
          <t>EDAX file:  KeyA-1, glass, CTEM, ref 215, Jan 25 08.spc
grid 1A, slice D
DM file:  KeyA-1, glass on roedderite, BF, 1.25.08</t>
        </r>
      </text>
    </comment>
    <comment ref="A53" authorId="0">
      <text>
        <r>
          <rPr>
            <b/>
            <sz val="8"/>
            <rFont val="Tahoma"/>
            <family val="0"/>
          </rPr>
          <t>EDAX file:  Arinna-1, glass interstitial to diop and Fo90, 50 nm raster STEM, ref 248, 2.6.08.spc
grid 2E, slice B
DM file:  Arinna-1, polycrystalline region, tilt=12.25, obj-apert, BF, 2.6.08</t>
        </r>
        <r>
          <rPr>
            <sz val="8"/>
            <rFont val="Tahoma"/>
            <family val="0"/>
          </rPr>
          <t xml:space="preserve">
</t>
        </r>
      </text>
    </comment>
    <comment ref="A54" authorId="0">
      <text>
        <r>
          <rPr>
            <b/>
            <sz val="8"/>
            <rFont val="Tahoma"/>
            <family val="0"/>
          </rPr>
          <t>EDAX file:  Aton-C-3, glass on Fo85, CTEM, ref 290, May 10 08.spc
grid 3C, slice A (grid damaged), tilt = +16 degrees
DM file:  Aton-C-3, olivine glass contacts BF2, 5.10.08.dm3</t>
        </r>
      </text>
    </comment>
    <comment ref="A55" authorId="1">
      <text>
        <r>
          <rPr>
            <b/>
            <sz val="8"/>
            <rFont val="Tahoma"/>
            <family val="0"/>
          </rPr>
          <t>EDAX file:  Ada-1, Crystalline SiO2_prob Trid_CTEM_ref 186, Jan 18 08.spc
grid 1C, slice C
DM file:  none</t>
        </r>
        <r>
          <rPr>
            <sz val="8"/>
            <rFont val="Tahoma"/>
            <family val="0"/>
          </rPr>
          <t xml:space="preserve">
</t>
        </r>
      </text>
    </comment>
    <comment ref="G67" authorId="0">
      <text>
        <r>
          <rPr>
            <b/>
            <sz val="8"/>
            <rFont val="Tahoma"/>
            <family val="0"/>
          </rPr>
          <t>Thickness estimated.</t>
        </r>
        <r>
          <rPr>
            <sz val="8"/>
            <rFont val="Tahoma"/>
            <family val="0"/>
          </rPr>
          <t xml:space="preserve">
</t>
        </r>
      </text>
    </comment>
    <comment ref="A69" authorId="0">
      <text>
        <r>
          <rPr>
            <b/>
            <sz val="8"/>
            <rFont val="Tahoma"/>
            <family val="0"/>
          </rPr>
          <t>EDAX file:  Sitara-A-2, glass, CTEM, ref 154, Dec 7 07.spc
grid 9d, slice A
DM file:  Sitara-A-2, whole slice, BF, 12.7.07.dm3</t>
        </r>
        <r>
          <rPr>
            <sz val="8"/>
            <rFont val="Tahoma"/>
            <family val="0"/>
          </rPr>
          <t xml:space="preserve">
</t>
        </r>
      </text>
    </comment>
    <comment ref="A70" authorId="0">
      <text>
        <r>
          <rPr>
            <b/>
            <sz val="8"/>
            <rFont val="Tahoma"/>
            <family val="0"/>
          </rPr>
          <t>Edax file:  Isis-3, glass w_augite and Fe oliv, CTEM, ref 162, Dec 10 07.spc
grid 10E, slice E
See DM file:  Isis-3, 2 um round CaMgFe silicate, 12.10.07.dm3</t>
        </r>
        <r>
          <rPr>
            <sz val="8"/>
            <rFont val="Tahoma"/>
            <family val="0"/>
          </rPr>
          <t xml:space="preserve">
</t>
        </r>
      </text>
    </comment>
    <comment ref="A72" authorId="0">
      <text>
        <r>
          <rPr>
            <b/>
            <sz val="8"/>
            <rFont val="Tahoma"/>
            <family val="0"/>
          </rPr>
          <t xml:space="preserve">EDAX file:  Aton-B-5, glass, CTEM, ref 167, Jan 15 08.spc
Aton-B-5, grid 5E, slice A
1.15.08
See ref 166 for Fo67 analysis
</t>
        </r>
        <r>
          <rPr>
            <sz val="8"/>
            <rFont val="Tahoma"/>
            <family val="0"/>
          </rPr>
          <t xml:space="preserve">
</t>
        </r>
      </text>
    </comment>
    <comment ref="A73" authorId="0">
      <text>
        <r>
          <rPr>
            <b/>
            <sz val="8"/>
            <rFont val="Tahoma"/>
            <family val="0"/>
          </rPr>
          <t xml:space="preserve">EDAX file:  Aton-B-5, glass, CTEM, ref 168, Jan 15 08.spc
Aton-B-5, grid 5E, slice A
1.15.08
See ref 166 for Fo67 analysis
</t>
        </r>
        <r>
          <rPr>
            <sz val="8"/>
            <rFont val="Tahoma"/>
            <family val="0"/>
          </rPr>
          <t xml:space="preserve">
</t>
        </r>
      </text>
    </comment>
    <comment ref="A74" authorId="0">
      <text>
        <r>
          <rPr>
            <b/>
            <sz val="8"/>
            <rFont val="Tahoma"/>
            <family val="0"/>
          </rPr>
          <t>EDAX file:  Tule-2, glass with Fo41, CTEM, ref 200, Jan 23 08.spc
grid 7B, slice B
4 um Fo41 grain
DM file:  Tule-2, 4  um Fo41 grain, BF, 1.23.08.dm3</t>
        </r>
        <r>
          <rPr>
            <sz val="8"/>
            <rFont val="Tahoma"/>
            <family val="0"/>
          </rPr>
          <t xml:space="preserve">
</t>
        </r>
      </text>
    </comment>
    <comment ref="A75" authorId="0">
      <text>
        <r>
          <rPr>
            <b/>
            <sz val="8"/>
            <rFont val="Tahoma"/>
            <family val="0"/>
          </rPr>
          <t>EDAX file:  Tara-2, bulk glass, CTEM, ref 216, Jan29 08.spc
grid 4D, slice A
DM file:  Tara-2, bulk glass, BF, 1.29.08.dm3</t>
        </r>
      </text>
    </comment>
    <comment ref="A76" authorId="0">
      <text>
        <r>
          <rPr>
            <b/>
            <sz val="8"/>
            <rFont val="Tahoma"/>
            <family val="0"/>
          </rPr>
          <t>EDAX file:  Tara-2, glass, CTEM, ref 217, Jan29 08.spc
grid 4D, slice A
DM file:  Tara-2, bulk glass, BF, 1.29.08.dm3</t>
        </r>
      </text>
    </comment>
    <comment ref="A77" authorId="0">
      <text>
        <r>
          <rPr>
            <b/>
            <sz val="8"/>
            <rFont val="Tahoma"/>
            <family val="0"/>
          </rPr>
          <t>EDAX file:  Tara-2, bulk melt next to glass, CTEM, ref 218, Jan29 08.spc
grid 4D, slice A
DM file:  Tara-2, bulk glass, B2F, 1.29.08.dm3</t>
        </r>
      </text>
    </comment>
    <comment ref="A78" authorId="0">
      <text>
        <r>
          <rPr>
            <b/>
            <sz val="8"/>
            <rFont val="Tahoma"/>
            <family val="0"/>
          </rPr>
          <t>EDAX file:  Tara-2, bulk glass, CTEM, ref 219, Jan29 08.spc
grid 4D, slice A
DM file:  Tara-2, grid 4D, slice A, BF, 1.29.08.dm3</t>
        </r>
      </text>
    </comment>
    <comment ref="A79" authorId="0">
      <text>
        <r>
          <rPr>
            <sz val="8"/>
            <rFont val="Tahoma"/>
            <family val="0"/>
          </rPr>
          <t xml:space="preserve">EDAX file:  Noni-1, al-Mg silicate glass on augite, CTEM, ref 226, Jan 30 08.spc
grid 3C, glice B
DM file:  Noni-1, augite and other grains, BF, 1.30.08
</t>
        </r>
      </text>
    </comment>
    <comment ref="A81" authorId="0">
      <text>
        <r>
          <rPr>
            <b/>
            <sz val="8"/>
            <rFont val="Tahoma"/>
            <family val="0"/>
          </rPr>
          <t>EDAX file:  KeyA-1, glass, CTEM, ref 215, Jan 25 08.spc
grid 1A, slice D
DM file:  KeyA-1, glass on roedderite, BF, 1.25.08</t>
        </r>
      </text>
    </comment>
    <comment ref="A82" authorId="0">
      <text>
        <r>
          <rPr>
            <b/>
            <sz val="8"/>
            <rFont val="Tahoma"/>
            <family val="0"/>
          </rPr>
          <t>EDAX file:  Arinna-1, glass interstitial to diop and Fo90, 50 nm raster STEM, ref 248, 2.6.08.spc
grid 2E, slice B
DM file:  Arinna-1, polycrystalline region, tilt=12.25, obj-apert, BF, 2.6.08</t>
        </r>
        <r>
          <rPr>
            <sz val="8"/>
            <rFont val="Tahoma"/>
            <family val="0"/>
          </rPr>
          <t xml:space="preserve">
</t>
        </r>
      </text>
    </comment>
    <comment ref="A83" authorId="0">
      <text>
        <r>
          <rPr>
            <b/>
            <sz val="8"/>
            <rFont val="Tahoma"/>
            <family val="0"/>
          </rPr>
          <t>EDAX file:  Aton-C-3, glass on Fo85, CTEM, ref 290, May 10 08.spc
grid 3C, slice A (grid damaged), tilt = +16 degrees
DM file:  Aton-C-3, olivine glass contacts BF2, 5.10.08.dm3</t>
        </r>
      </text>
    </comment>
    <comment ref="A84" authorId="1">
      <text>
        <r>
          <rPr>
            <b/>
            <sz val="8"/>
            <rFont val="Tahoma"/>
            <family val="0"/>
          </rPr>
          <t>EDAX file:  Ada-1, Crystalline SiO2_prob Trid_CTEM_ref 186, Jan 18 08.spc
grid 1C, slice C
DM file:  none</t>
        </r>
        <r>
          <rPr>
            <sz val="8"/>
            <rFont val="Tahoma"/>
            <family val="0"/>
          </rPr>
          <t xml:space="preserve">
</t>
        </r>
      </text>
    </comment>
    <comment ref="A13" authorId="1">
      <text>
        <r>
          <rPr>
            <b/>
            <sz val="8"/>
            <rFont val="Tahoma"/>
            <family val="2"/>
          </rPr>
          <t>EDAX file:  Isis-3, tridymite, CTEM, ref 353, Sept 2 08.spc
grid 10e, slice B
DM file:  Isis-3, xtln SiO2, 8.26.08.dm3
fragment 4</t>
        </r>
      </text>
    </comment>
    <comment ref="A42" authorId="1">
      <text>
        <r>
          <rPr>
            <b/>
            <sz val="8"/>
            <rFont val="Tahoma"/>
            <family val="2"/>
          </rPr>
          <t>EDAX file:  Isis-3, tridymite, CTEM, ref 353, Sept 2 08.spc
grid 10e, slice B
DM file:  Isis-3, xtln SiO2, 8.26.08.dm3
fragment 4</t>
        </r>
      </text>
    </comment>
    <comment ref="A71" authorId="1">
      <text>
        <r>
          <rPr>
            <b/>
            <sz val="8"/>
            <rFont val="Tahoma"/>
            <family val="2"/>
          </rPr>
          <t>EDAX file:  Isis-3, tridymite, CTEM, ref 353, Sept 2 08.spc
grid 10e, slice B
DM file:  Isis-3, xtln SiO2, 8.26.08.dm3
fragment 4</t>
        </r>
      </text>
    </comment>
    <comment ref="A22" authorId="1">
      <text>
        <r>
          <rPr>
            <b/>
            <sz val="8"/>
            <rFont val="Tahoma"/>
            <family val="0"/>
          </rPr>
          <t>EDAX file:  Noni-1, Al-Mg silicate glass on augite, CTEM, ref 227, Jan 30 08.spc
grid 3C, glice B
DM file:  Noni-1, augite and other grains, BF, 1.30.08</t>
        </r>
      </text>
    </comment>
    <comment ref="A51" authorId="1">
      <text>
        <r>
          <rPr>
            <b/>
            <sz val="8"/>
            <rFont val="Tahoma"/>
            <family val="0"/>
          </rPr>
          <t>EDAX file:  Noni-1, Al-Mg silicate glass on augite, CTEM, ref 227, Jan 30 08.spc
grid 3C, glice B
DM file:  Noni-1, augite and other grains, BF, 1.30.08</t>
        </r>
      </text>
    </comment>
    <comment ref="A80" authorId="1">
      <text>
        <r>
          <rPr>
            <b/>
            <sz val="8"/>
            <rFont val="Tahoma"/>
            <family val="0"/>
          </rPr>
          <t>EDAX file:  Noni-1, Al-Mg silicate glass on augite, CTEM, ref 227, Jan 30 08.spc
grid 3C, glice B
DM file:  Noni-1, augite and other grains, BF, 1.30.08</t>
        </r>
      </text>
    </comment>
    <comment ref="A27" authorId="1">
      <text>
        <r>
          <rPr>
            <b/>
            <sz val="8"/>
            <rFont val="Tahoma"/>
            <family val="2"/>
          </rPr>
          <t>EDAX file:  Na-Mg-Al-Fe silicate glass, ref 382, CTEM, Oct 1 08.spc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DM file:  Puki-B-3, whole slice, BF3, 10.1.08.dm3</t>
        </r>
      </text>
    </comment>
    <comment ref="A28" authorId="1">
      <text>
        <r>
          <rPr>
            <b/>
            <sz val="8"/>
            <rFont val="Tahoma"/>
            <family val="2"/>
          </rPr>
          <t>EDAX file:  Puki-B-1, Na Al silicate, CTEM, ref 442, Nov 24 08.spc
grid 1A, slice E
DM file:  Puki-B-1 crystalline Na Al silicate, whole slice, BF, 11.30.07.dm3</t>
        </r>
        <r>
          <rPr>
            <sz val="8"/>
            <rFont val="Tahoma"/>
            <family val="2"/>
          </rPr>
          <t xml:space="preserve">
</t>
        </r>
      </text>
    </comment>
    <comment ref="A29" authorId="1">
      <text>
        <r>
          <rPr>
            <b/>
            <sz val="8"/>
            <rFont val="Tahoma"/>
            <family val="2"/>
          </rPr>
          <t>EDAX file:  Coki-A-1, grid 2B, interstitial glass, CTEM, ref 439, Nov 21 08.spc
DM file:  Coki-A-1, probable 100 nm oliv grains in glass on edge of TP, no 5, 6.6.08.dm3</t>
        </r>
        <r>
          <rPr>
            <sz val="8"/>
            <rFont val="Tahoma"/>
            <family val="2"/>
          </rPr>
          <t xml:space="preserve">
</t>
        </r>
      </text>
    </comment>
    <comment ref="A56" authorId="1">
      <text>
        <r>
          <rPr>
            <b/>
            <sz val="8"/>
            <rFont val="Tahoma"/>
            <family val="2"/>
          </rPr>
          <t>EDAX file:  Na-Mg-Al-Fe silicate glass, ref 382, CTEM, Oct 1 08.spc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DM file:  Puki-B-3, whole slice, BF3, 10.1.08.dm3</t>
        </r>
      </text>
    </comment>
    <comment ref="A57" authorId="1">
      <text>
        <r>
          <rPr>
            <b/>
            <sz val="8"/>
            <rFont val="Tahoma"/>
            <family val="2"/>
          </rPr>
          <t>EDAX file:  Puki-B-1, Na Al silicate, CTEM, ref 442, Nov 24 08.spc
grid 1A, slice E
DM file:  Puki-B-1 crystalline Na Al silicate, whole slice, BF, 11.30.07.dm3</t>
        </r>
        <r>
          <rPr>
            <sz val="8"/>
            <rFont val="Tahoma"/>
            <family val="2"/>
          </rPr>
          <t xml:space="preserve">
</t>
        </r>
      </text>
    </comment>
    <comment ref="A58" authorId="1">
      <text>
        <r>
          <rPr>
            <b/>
            <sz val="8"/>
            <rFont val="Tahoma"/>
            <family val="2"/>
          </rPr>
          <t>EDAX file:  Coki-A-1, grid 2B, interstitial glass, CTEM, ref 439, Nov 21 08.spc
DM file:  Coki-A-1, probable 100 nm oliv grains in glass on edge of TP, no 5, 6.6.08.dm3</t>
        </r>
        <r>
          <rPr>
            <sz val="8"/>
            <rFont val="Tahoma"/>
            <family val="2"/>
          </rPr>
          <t xml:space="preserve">
</t>
        </r>
      </text>
    </comment>
    <comment ref="A85" authorId="1">
      <text>
        <r>
          <rPr>
            <b/>
            <sz val="8"/>
            <rFont val="Tahoma"/>
            <family val="2"/>
          </rPr>
          <t>EDAX file:  Na-Mg-Al-Fe silicate glass, ref 382, CTEM, Oct 1 08.spc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DM file:  Puki-B-3, whole slice, BF3, 10.1.08.dm3</t>
        </r>
      </text>
    </comment>
    <comment ref="A86" authorId="1">
      <text>
        <r>
          <rPr>
            <b/>
            <sz val="8"/>
            <rFont val="Tahoma"/>
            <family val="2"/>
          </rPr>
          <t>EDAX file:  Puki-B-1, Na Al silicate, CTEM, ref 442, Nov 24 08.spc
grid 1A, slice E
DM file:  Puki-B-1 crystalline Na Al silicate, whole slice, BF, 11.30.07.dm3</t>
        </r>
        <r>
          <rPr>
            <sz val="8"/>
            <rFont val="Tahoma"/>
            <family val="2"/>
          </rPr>
          <t xml:space="preserve">
</t>
        </r>
      </text>
    </comment>
    <comment ref="A87" authorId="1">
      <text>
        <r>
          <rPr>
            <b/>
            <sz val="8"/>
            <rFont val="Tahoma"/>
            <family val="2"/>
          </rPr>
          <t>EDAX file:  Coki-A-1, grid 2B, interstitial glass, CTEM, ref 439, Nov 21 08.spc
DM file:  Coki-A-1, probable 100 nm oliv grains in glass on edge of TP, no 5, 6.6.08.dm3</t>
        </r>
        <r>
          <rPr>
            <sz val="8"/>
            <rFont val="Tahoma"/>
            <family val="2"/>
          </rPr>
          <t xml:space="preserve">
</t>
        </r>
      </text>
    </comment>
    <comment ref="A30" authorId="1">
      <text>
        <r>
          <rPr>
            <b/>
            <sz val="8"/>
            <rFont val="Tahoma"/>
            <family val="0"/>
          </rPr>
          <t>EDAX file:  Naomi-A-2, SiO2 glass, ref 559, CTEM, Jan 7 10.spc
grid 8C, slice A
DM file:  Naomi-A-2, whole slice, BF, no 2, 1.7.10.dm3</t>
        </r>
      </text>
    </comment>
    <comment ref="I30" authorId="1">
      <text>
        <r>
          <rPr>
            <b/>
            <sz val="8"/>
            <rFont val="Tahoma"/>
            <family val="0"/>
          </rPr>
          <t>Dave Joswiak:</t>
        </r>
        <r>
          <rPr>
            <sz val="8"/>
            <rFont val="Tahoma"/>
            <family val="0"/>
          </rPr>
          <t xml:space="preserve">
</t>
        </r>
      </text>
    </comment>
    <comment ref="X30" authorId="1">
      <text>
        <r>
          <rPr>
            <b/>
            <sz val="8"/>
            <rFont val="Tahoma"/>
            <family val="0"/>
          </rPr>
          <t>0.053 atom% S not listed</t>
        </r>
        <r>
          <rPr>
            <sz val="8"/>
            <rFont val="Tahoma"/>
            <family val="0"/>
          </rPr>
          <t xml:space="preserve">
</t>
        </r>
      </text>
    </comment>
    <comment ref="A59" authorId="1">
      <text>
        <r>
          <rPr>
            <b/>
            <sz val="8"/>
            <rFont val="Tahoma"/>
            <family val="0"/>
          </rPr>
          <t>EDAX file:  Naomi-A-2, SiO2 glass, ref 559, CTEM, Jan 7 10.spc
grid 8C, slice A
DM file:  Naomi-A-2, whole slice, BF, no 2, 1.7.10.dm3</t>
        </r>
      </text>
    </comment>
    <comment ref="I59" authorId="1">
      <text>
        <r>
          <rPr>
            <b/>
            <sz val="8"/>
            <rFont val="Tahoma"/>
            <family val="0"/>
          </rPr>
          <t>Dave Joswiak:</t>
        </r>
        <r>
          <rPr>
            <sz val="8"/>
            <rFont val="Tahoma"/>
            <family val="0"/>
          </rPr>
          <t xml:space="preserve">
</t>
        </r>
      </text>
    </comment>
    <comment ref="A88" authorId="1">
      <text>
        <r>
          <rPr>
            <b/>
            <sz val="8"/>
            <rFont val="Tahoma"/>
            <family val="0"/>
          </rPr>
          <t>EDAX file:  Naomi-A-2, SiO2 glass, ref 559, CTEM, Jan 7 10.spc
grid 8C, slice A
DM file:  Naomi-A-2, whole slice, BF, no 2, 1.7.10.dm3</t>
        </r>
      </text>
    </comment>
    <comment ref="I88" authorId="1">
      <text>
        <r>
          <rPr>
            <b/>
            <sz val="8"/>
            <rFont val="Tahoma"/>
            <family val="0"/>
          </rPr>
          <t>Dave Joswiak:</t>
        </r>
        <r>
          <rPr>
            <sz val="8"/>
            <rFont val="Tahoma"/>
            <family val="0"/>
          </rPr>
          <t xml:space="preserve">
</t>
        </r>
      </text>
    </comment>
    <comment ref="A31" authorId="1">
      <text>
        <r>
          <rPr>
            <b/>
            <sz val="8"/>
            <rFont val="Tahoma"/>
            <family val="0"/>
          </rPr>
          <t>EDAX file:  Allie-2, Al-Cr silicagte glass, ref 560, CTEM, Jan 7 10.spc
grid 8C, slice A
DM file:  Allie-2, whole slice, BF, 1.7.10</t>
        </r>
        <r>
          <rPr>
            <sz val="8"/>
            <rFont val="Tahoma"/>
            <family val="0"/>
          </rPr>
          <t xml:space="preserve">
</t>
        </r>
      </text>
    </comment>
    <comment ref="A60" authorId="1">
      <text>
        <r>
          <rPr>
            <b/>
            <sz val="8"/>
            <rFont val="Tahoma"/>
            <family val="0"/>
          </rPr>
          <t>EDAX file:  Allie-2, Al-Cr silicagte glass, ref 560, CTEM, Jan 7 10.spc
grid 8C, slice A
DM file:  Allie-2, whole slice, BF, 1.7.10</t>
        </r>
        <r>
          <rPr>
            <sz val="8"/>
            <rFont val="Tahoma"/>
            <family val="0"/>
          </rPr>
          <t xml:space="preserve">
</t>
        </r>
      </text>
    </comment>
    <comment ref="A89" authorId="1">
      <text>
        <r>
          <rPr>
            <b/>
            <sz val="8"/>
            <rFont val="Tahoma"/>
            <family val="0"/>
          </rPr>
          <t>EDAX file:  Allie-2, Al-Cr silicagte glass, ref 560, CTEM, Jan 7 10.spc
grid 8C, slice A
DM file:  Allie-2, whole slice, BF, 1.7.10</t>
        </r>
        <r>
          <rPr>
            <sz val="8"/>
            <rFont val="Tahoma"/>
            <family val="0"/>
          </rPr>
          <t xml:space="preserve">
</t>
        </r>
      </text>
    </comment>
    <comment ref="A32" authorId="1">
      <text>
        <r>
          <rPr>
            <b/>
            <sz val="8"/>
            <rFont val="Tahoma"/>
            <family val="0"/>
          </rPr>
          <t xml:space="preserve">EDAX file:  Febo-E, Fe-Mg-Ca sil glass, CTEM, ref 571, Jan 8 10.spc
grid 7B, slice A
DM file:  Febo-E, Fo84, frag 103, BF, 1.8.10.dm3
</t>
        </r>
        <r>
          <rPr>
            <sz val="8"/>
            <rFont val="Tahoma"/>
            <family val="0"/>
          </rPr>
          <t xml:space="preserve">
</t>
        </r>
      </text>
    </comment>
    <comment ref="A33" authorId="1">
      <text>
        <r>
          <rPr>
            <b/>
            <sz val="8"/>
            <rFont val="Tahoma"/>
            <family val="0"/>
          </rPr>
          <t>EDAX file:  Febo-D, Na-Mg silicate glass, ref 577, CTEM, jan 13 10.spc
grid 5E, slice K
DM file:  Febo-D, frag 104, BF2, 1.13.10.dm3</t>
        </r>
        <r>
          <rPr>
            <sz val="8"/>
            <rFont val="Tahoma"/>
            <family val="0"/>
          </rPr>
          <t xml:space="preserve">
</t>
        </r>
      </text>
    </comment>
    <comment ref="X33" authorId="1">
      <text>
        <r>
          <rPr>
            <b/>
            <sz val="8"/>
            <rFont val="Tahoma"/>
            <family val="0"/>
          </rPr>
          <t>S=0.367 atom %, not listed</t>
        </r>
        <r>
          <rPr>
            <sz val="8"/>
            <rFont val="Tahoma"/>
            <family val="0"/>
          </rPr>
          <t xml:space="preserve">
</t>
        </r>
      </text>
    </comment>
    <comment ref="A61" authorId="1">
      <text>
        <r>
          <rPr>
            <b/>
            <sz val="8"/>
            <rFont val="Tahoma"/>
            <family val="0"/>
          </rPr>
          <t>EDAX file:  Febo-D, Na-Mg silicate glass, ref 577, CTEM, jan 13 10.spc
grid 5E, slice K
DM file:  Febo-D, frag 104, BF2, 1.13.10.dm3</t>
        </r>
        <r>
          <rPr>
            <sz val="8"/>
            <rFont val="Tahoma"/>
            <family val="0"/>
          </rPr>
          <t xml:space="preserve">
</t>
        </r>
      </text>
    </comment>
    <comment ref="A90" authorId="1">
      <text>
        <r>
          <rPr>
            <b/>
            <sz val="8"/>
            <rFont val="Tahoma"/>
            <family val="0"/>
          </rPr>
          <t>EDAX file:  Febo-D, Na-Mg silicate glass, ref 577, CTEM, jan 13 10.spc
grid 5E, slice K
DM file:  Febo-D, frag 104, BF2, 1.13.10.dm3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Physics Department</author>
    <author>Dave Joswiak</author>
  </authors>
  <commentList>
    <comment ref="G9" authorId="0">
      <text>
        <r>
          <rPr>
            <b/>
            <sz val="8"/>
            <rFont val="Tahoma"/>
            <family val="0"/>
          </rPr>
          <t>Thickness estimated.</t>
        </r>
        <r>
          <rPr>
            <sz val="8"/>
            <rFont val="Tahoma"/>
            <family val="0"/>
          </rPr>
          <t xml:space="preserve">
</t>
        </r>
      </text>
    </comment>
    <comment ref="A16" authorId="0">
      <text>
        <r>
          <rPr>
            <b/>
            <sz val="8"/>
            <rFont val="Tahoma"/>
            <family val="0"/>
          </rPr>
          <t>EDAX file:  Febo-B-1, pyrrhotite, CTEM, ref 173, Jan 15 08.spc
grid 4D, slice B (extra thick)
1.15.08</t>
        </r>
        <r>
          <rPr>
            <sz val="8"/>
            <rFont val="Tahoma"/>
            <family val="0"/>
          </rPr>
          <t xml:space="preserve">
</t>
        </r>
      </text>
    </comment>
    <comment ref="A17" authorId="0">
      <text>
        <r>
          <rPr>
            <b/>
            <sz val="8"/>
            <rFont val="Tahoma"/>
            <family val="0"/>
          </rPr>
          <t>EDAX file:  Febo-B-1, pyrrhotite, CTEM, ref 174, Jan 15 08.spc
grid 4D, slice B (extra thick)
1.15.08</t>
        </r>
        <r>
          <rPr>
            <sz val="8"/>
            <rFont val="Tahoma"/>
            <family val="0"/>
          </rPr>
          <t xml:space="preserve">
</t>
        </r>
      </text>
    </comment>
    <comment ref="A18" authorId="0">
      <text>
        <r>
          <rPr>
            <b/>
            <sz val="8"/>
            <rFont val="Tahoma"/>
            <family val="0"/>
          </rPr>
          <t>EDAX file:  Febo-B-1, pyrrhotite, CTEM, ref 175, Jan 15 08.spc
grid 4D, slice B (extra thick)
1.15.08</t>
        </r>
        <r>
          <rPr>
            <sz val="8"/>
            <rFont val="Tahoma"/>
            <family val="0"/>
          </rPr>
          <t xml:space="preserve">
</t>
        </r>
      </text>
    </comment>
    <comment ref="A19" authorId="0">
      <text>
        <r>
          <rPr>
            <b/>
            <sz val="8"/>
            <rFont val="Tahoma"/>
            <family val="0"/>
          </rPr>
          <t>EDAX file:  Sitara-A-2, pyrrhotite, CTEM, ref 231, Feb 1 08.spc
grid 9D
DM file:  Sitara-A-2, whole slice, BF, 12.7.07.dm3</t>
        </r>
        <r>
          <rPr>
            <sz val="8"/>
            <rFont val="Tahoma"/>
            <family val="0"/>
          </rPr>
          <t xml:space="preserve">
</t>
        </r>
      </text>
    </comment>
    <comment ref="A20" authorId="0">
      <text>
        <r>
          <rPr>
            <b/>
            <sz val="8"/>
            <rFont val="Tahoma"/>
            <family val="0"/>
          </rPr>
          <t>EDAX file:  Sitara-A-2, pyrrhotite, CTEM, ref 232, Feb 1 08.spc
grid 9D
DM file:  Sitara-A-2, whole slice, BF, 12.7.07.dm3</t>
        </r>
        <r>
          <rPr>
            <sz val="8"/>
            <rFont val="Tahoma"/>
            <family val="0"/>
          </rPr>
          <t xml:space="preserve">
</t>
        </r>
      </text>
    </comment>
    <comment ref="A21" authorId="0">
      <text>
        <r>
          <rPr>
            <b/>
            <sz val="8"/>
            <rFont val="Tahoma"/>
            <family val="0"/>
          </rPr>
          <t>EDAX file:  Arinna-1, pyrrhotite, CTEM, ref 245, Feb 6 08.spc
grid 2E, slice B
DM file:  Arinna-1, polycrystralline region, tilt=15.0, obj apert, BF, 2.6.08.dm3 and Arinna-1, polycrystalline region, tilt=12.25, obj apert, BF, 2.6.08.dm3</t>
        </r>
        <r>
          <rPr>
            <sz val="8"/>
            <rFont val="Tahoma"/>
            <family val="0"/>
          </rPr>
          <t xml:space="preserve">
</t>
        </r>
      </text>
    </comment>
    <comment ref="A22" authorId="0">
      <text>
        <r>
          <rPr>
            <b/>
            <sz val="8"/>
            <rFont val="Tahoma"/>
            <family val="0"/>
          </rPr>
          <t>EDAX file:  Arinna-1, pyrrhotite xtal, CTEM, ref 246, Feb 6 08.spc
grid 2E, slice B
DM file:  Arinna-1, polycrystralline region, tilt=15.0, obj apert, BF, 2.6.08.dm3 and Arinna-1, polycrystalline region, tilt=12.25, obj apert, BF, 2.6.08.dm3</t>
        </r>
        <r>
          <rPr>
            <sz val="8"/>
            <rFont val="Tahoma"/>
            <family val="0"/>
          </rPr>
          <t xml:space="preserve">
</t>
        </r>
      </text>
    </comment>
    <comment ref="A23" authorId="0">
      <text>
        <r>
          <rPr>
            <b/>
            <sz val="8"/>
            <rFont val="Tahoma"/>
            <family val="0"/>
          </rPr>
          <t>EDAX file:  Arinna-9, 3 um pyrrhotite, CTEM, ref 255, Feb 16 08.spc
grid 2B, slice A (only slice)
DM file: Arinna-9, u um pyrrhotite, BF, 2.16.08.dm3</t>
        </r>
        <r>
          <rPr>
            <sz val="8"/>
            <rFont val="Tahoma"/>
            <family val="0"/>
          </rPr>
          <t xml:space="preserve">
</t>
        </r>
      </text>
    </comment>
    <comment ref="A24" authorId="0">
      <text>
        <r>
          <rPr>
            <b/>
            <sz val="8"/>
            <rFont val="Tahoma"/>
            <family val="0"/>
          </rPr>
          <t>EDAX file:  Arinna-9, FeNi sulfide with augite and Fo99, CTEM, ref 260, Feb 16 08.spc
grid 2B, slice A (only slice)
DM file:  Arinna-9, NaCr augite on edge of 3 um pyrrhotite, BF, 2.16.08.dm3</t>
        </r>
      </text>
    </comment>
    <comment ref="A25" authorId="0">
      <text>
        <r>
          <rPr>
            <b/>
            <sz val="8"/>
            <rFont val="Tahoma"/>
            <family val="0"/>
          </rPr>
          <t>Arinna-3,2 um pyrrhotite, CTEM, ref 262, Feb 19 08.spc
grid 8B, slice A
DM file:  Arinna-3, grid 8b, whole slice, 2 um sulfide, BF, 2.19.08.dm3</t>
        </r>
        <r>
          <rPr>
            <sz val="8"/>
            <rFont val="Tahoma"/>
            <family val="0"/>
          </rPr>
          <t xml:space="preserve">
</t>
        </r>
      </text>
    </comment>
    <comment ref="A26" authorId="0">
      <text>
        <r>
          <rPr>
            <b/>
            <sz val="8"/>
            <rFont val="Tahoma"/>
            <family val="0"/>
          </rPr>
          <t>Arinna-3,2 um pyrrhotite, CTEM, ref 263, Feb 19 08.spc
grid 8B, slice A
DM file:  Arinna-3, grid 8b, whole slice, 2 um sulfide, BF, 2.19.08.dm3</t>
        </r>
        <r>
          <rPr>
            <sz val="8"/>
            <rFont val="Tahoma"/>
            <family val="0"/>
          </rPr>
          <t xml:space="preserve">
</t>
        </r>
      </text>
    </comment>
    <comment ref="A37" authorId="0">
      <text>
        <r>
          <rPr>
            <b/>
            <sz val="8"/>
            <rFont val="Tahoma"/>
            <family val="0"/>
          </rPr>
          <t>EDAX file:  Naomi-A-2, pentlandite, CTEM, ref 228, Feb 1 08.spc
grid 8C, slice A?
DM file:  Naomi-A-2,head of whole slice, BF, 2.1.08.dm3</t>
        </r>
        <r>
          <rPr>
            <sz val="8"/>
            <rFont val="Tahoma"/>
            <family val="0"/>
          </rPr>
          <t xml:space="preserve">
</t>
        </r>
      </text>
    </comment>
    <comment ref="A38" authorId="0">
      <text>
        <r>
          <rPr>
            <b/>
            <sz val="8"/>
            <rFont val="Tahoma"/>
            <family val="0"/>
          </rPr>
          <t>EDAX file:  Naomi-A-2, pentlandite, CTEM, ref 229, Feb 1 08.spc
grid 8C, slice A?
DM file:  Naomi-A-2,head of whole slice, BF, 2.1.08.dm3</t>
        </r>
        <r>
          <rPr>
            <sz val="8"/>
            <rFont val="Tahoma"/>
            <family val="0"/>
          </rPr>
          <t xml:space="preserve">
</t>
        </r>
      </text>
    </comment>
    <comment ref="A39" authorId="0">
      <text>
        <r>
          <rPr>
            <b/>
            <sz val="8"/>
            <rFont val="Tahoma"/>
            <family val="0"/>
          </rPr>
          <t>EDAX file:  Naomi-A-2, pentlandite, CTEM, ref 230, Feb 1 08.spc
grid 8C, slice A?
DM file:  Naomi-A-2,head of whole slice, BF, 2.1.08.dm3</t>
        </r>
        <r>
          <rPr>
            <sz val="8"/>
            <rFont val="Tahoma"/>
            <family val="0"/>
          </rPr>
          <t xml:space="preserve">
</t>
        </r>
      </text>
    </comment>
    <comment ref="A33" authorId="0">
      <text>
        <r>
          <rPr>
            <b/>
            <sz val="8"/>
            <rFont val="Tahoma"/>
            <family val="0"/>
          </rPr>
          <t>EDAX file:   Sitara-A-2, Ge-bearing pentlandite xtal, CTEM, ref 156, Dec 7 07.spc
grid 9D, slice A
DM file:  Sitara-A-2, whole slice, BF, 12.7.07.dm3</t>
        </r>
        <r>
          <rPr>
            <sz val="8"/>
            <rFont val="Tahoma"/>
            <family val="0"/>
          </rPr>
          <t xml:space="preserve">
</t>
        </r>
      </text>
    </comment>
    <comment ref="A34" authorId="0">
      <text>
        <r>
          <rPr>
            <b/>
            <sz val="8"/>
            <rFont val="Tahoma"/>
            <family val="0"/>
          </rPr>
          <t>Arinna-3, poss pent on edge of pyrr,, CTEM, ref 264, Feb 19 08.spc
grid 8B, slice A
DM file:  Arinna-3, grid 8b, whole slice, 2 um sulfide, BF, 2.19.08.dm3</t>
        </r>
        <r>
          <rPr>
            <sz val="8"/>
            <rFont val="Tahoma"/>
            <family val="0"/>
          </rPr>
          <t xml:space="preserve">
</t>
        </r>
      </text>
    </comment>
    <comment ref="A35" authorId="0">
      <text>
        <r>
          <rPr>
            <b/>
            <sz val="8"/>
            <rFont val="Tahoma"/>
            <family val="0"/>
          </rPr>
          <t>Arinna-3, Ni-rich pyrr on edge of Ni-free pyrr, CTEM, ref 265, Feb 19 08.spc
grid 8B, slice A
DM file:  Arinna-3, Ni-rich sulfide on edge of 2 um pyrrhotite, BF, 2.19.08.dm3</t>
        </r>
        <r>
          <rPr>
            <sz val="8"/>
            <rFont val="Tahoma"/>
            <family val="0"/>
          </rPr>
          <t xml:space="preserve">
</t>
        </r>
      </text>
    </comment>
    <comment ref="A36" authorId="0">
      <text>
        <r>
          <rPr>
            <b/>
            <sz val="8"/>
            <rFont val="Tahoma"/>
            <family val="0"/>
          </rPr>
          <t>Arinna-3, prob pent on edge of Ni-free pyrr, CTEM, ref 266, Feb 19 08.spc
grid 8B, slice A
DM file:  Arinna-3, Ni-rich sulfide on edge of 2 um pyrrhotite, BF, 2.19.08.dm3</t>
        </r>
        <r>
          <rPr>
            <sz val="8"/>
            <rFont val="Tahoma"/>
            <family val="0"/>
          </rPr>
          <t xml:space="preserve">
</t>
        </r>
      </text>
    </comment>
    <comment ref="A53" authorId="0">
      <text>
        <r>
          <rPr>
            <b/>
            <sz val="8"/>
            <rFont val="Tahoma"/>
            <family val="0"/>
          </rPr>
          <t>EDAX file:  Aton-B-5, 50nm FeZn sulfide, CTEM, ref 169, Jan 15 08.spc
Aton-B-5, grid 5E, slice A
1.15.08</t>
        </r>
        <r>
          <rPr>
            <sz val="8"/>
            <rFont val="Tahoma"/>
            <family val="0"/>
          </rPr>
          <t xml:space="preserve">
</t>
        </r>
      </text>
    </comment>
    <comment ref="A54" authorId="0">
      <text>
        <r>
          <rPr>
            <b/>
            <sz val="8"/>
            <rFont val="Tahoma"/>
            <family val="0"/>
          </rPr>
          <t xml:space="preserve">EDAX file:  Arinna-9, FeZn sulfide, CTEM, ref 256, Feb 16 08.spc
grid 2B, slice A (only slice)
DM file: Arinna-9, u um pyrrhotite, BF, 2.16.08.dm3 </t>
        </r>
        <r>
          <rPr>
            <sz val="8"/>
            <rFont val="Tahoma"/>
            <family val="0"/>
          </rPr>
          <t xml:space="preserve">
</t>
        </r>
      </text>
    </comment>
    <comment ref="A40" authorId="1">
      <text>
        <r>
          <rPr>
            <b/>
            <sz val="8"/>
            <rFont val="Tahoma"/>
            <family val="0"/>
          </rPr>
          <t>EDAX file:  Naomi-A-2, grid 8C, pentlandite, CTEM, ref 280, Apr 23.08
slice A (only slice)
DM file:  Naomi-A-2, pent or mss with edx and DP, BF, 4.23.08</t>
        </r>
        <r>
          <rPr>
            <sz val="8"/>
            <rFont val="Tahoma"/>
            <family val="0"/>
          </rPr>
          <t xml:space="preserve">
</t>
        </r>
      </text>
    </comment>
    <comment ref="A41" authorId="1">
      <text>
        <r>
          <rPr>
            <b/>
            <sz val="8"/>
            <rFont val="Tahoma"/>
            <family val="0"/>
          </rPr>
          <t>EDAX file:  Naomi-A-2, grid 8C, pentlandite, CTEM, ref 281, Apr 23, 08.spc
slice A (only slice)
DM file:  Naomi-A-2, pent or mss with edx and DP, BF, 4.23.08</t>
        </r>
        <r>
          <rPr>
            <sz val="8"/>
            <rFont val="Tahoma"/>
            <family val="0"/>
          </rPr>
          <t xml:space="preserve">
</t>
        </r>
      </text>
    </comment>
    <comment ref="A42" authorId="1">
      <text>
        <r>
          <rPr>
            <b/>
            <sz val="8"/>
            <rFont val="Tahoma"/>
            <family val="0"/>
          </rPr>
          <t>EDAX file:  Naomi-A-2, grid 8C, pentlandite, CTEM, ref 282, Apr 23, 08.spc
slice A (only slice)
DM file:  Naomi-A-2, pentlandite, confirmed DP, BF, 4.23.08</t>
        </r>
        <r>
          <rPr>
            <sz val="8"/>
            <rFont val="Tahoma"/>
            <family val="0"/>
          </rPr>
          <t xml:space="preserve">
</t>
        </r>
      </text>
    </comment>
    <comment ref="A43" authorId="1">
      <text>
        <r>
          <rPr>
            <b/>
            <sz val="8"/>
            <rFont val="Tahoma"/>
            <family val="0"/>
          </rPr>
          <t>EDAX file:  Naomi-A-2, grid 8C, pentlandite, CTEM, ref 283, Apr 24, 08.spc
slice A (only slice)
DM file:  Naomi-A-2, pentlandite, DP matches pent.dm3</t>
        </r>
        <r>
          <rPr>
            <sz val="8"/>
            <rFont val="Tahoma"/>
            <family val="0"/>
          </rPr>
          <t xml:space="preserve">
</t>
        </r>
      </text>
    </comment>
    <comment ref="A44" authorId="1">
      <text>
        <r>
          <rPr>
            <b/>
            <sz val="8"/>
            <rFont val="Tahoma"/>
            <family val="0"/>
          </rPr>
          <t>EDAX file:  Naomi-A-2, grid 8C, pentlandite, CTEM, ref 284, Apr 23, 08.spc
slice A (only slice)
DM file:  Naomi-A-2, pentlandite, DP matches pent.dm3</t>
        </r>
        <r>
          <rPr>
            <sz val="8"/>
            <rFont val="Tahoma"/>
            <family val="0"/>
          </rPr>
          <t xml:space="preserve">
</t>
        </r>
      </text>
    </comment>
    <comment ref="A45" authorId="1">
      <text>
        <r>
          <rPr>
            <b/>
            <sz val="8"/>
            <rFont val="Tahoma"/>
            <family val="0"/>
          </rPr>
          <t>EDAX file:  Naomi-A-2, grid 8C, pentlandite, CTEM, ref 285, Apr 23, 08.spc
slice A (only slice)
DM file:  Naomi-A-2, pentlandite, DP matches pent.dm3</t>
        </r>
        <r>
          <rPr>
            <sz val="8"/>
            <rFont val="Tahoma"/>
            <family val="0"/>
          </rPr>
          <t xml:space="preserve">
</t>
        </r>
      </text>
    </comment>
    <comment ref="A46" authorId="1">
      <text>
        <r>
          <rPr>
            <b/>
            <sz val="8"/>
            <rFont val="Tahoma"/>
            <family val="0"/>
          </rPr>
          <t>EDAX file:  Naomi-A-2, grid 8C, pentlandite, CTEM, ref 286, Apr 23, 08.spc
slice A (only slice)
DM file:  Naomi-A-2, pentlandite, DP matches pent.dm3</t>
        </r>
      </text>
    </comment>
    <comment ref="A47" authorId="1">
      <text>
        <r>
          <rPr>
            <b/>
            <sz val="8"/>
            <rFont val="Tahoma"/>
            <family val="0"/>
          </rPr>
          <t xml:space="preserve">EDAX file:  Naomi-A-2, grid 8C, pentlandite, CTEM, ref 287, Apr 23, 08.spc
slice A (only slice)
DM file:  Naomi-A-2, pentlandite, confirmed DP, BF, 4.23.08
</t>
        </r>
      </text>
    </comment>
    <comment ref="A27" authorId="1">
      <text>
        <r>
          <rPr>
            <b/>
            <sz val="8"/>
            <rFont val="Tahoma"/>
            <family val="0"/>
          </rPr>
          <t>EDAX file:  Puki-C-2B, frag 8, Fe sulfide, ref 551, CTEM, jan 5 2010.spc
grid 2B, slice D
DM file:  Puki-C-9, Fe-sulfide, BF, 1.5.10.dm3</t>
        </r>
        <r>
          <rPr>
            <sz val="8"/>
            <rFont val="Tahoma"/>
            <family val="0"/>
          </rPr>
          <t xml:space="preserve">
</t>
        </r>
      </text>
    </comment>
    <comment ref="A59" authorId="1">
      <text>
        <r>
          <rPr>
            <b/>
            <sz val="8"/>
            <rFont val="Tahoma"/>
            <family val="0"/>
          </rPr>
          <t>EDAX file:  Febo-D, Fe-Mn-Cr sulfide, ref 576, CTEM, Jan 13 10.spc
grid 5E, slice K
DM file:  Febo-D, frag 104, BF2, 1.13.10.dm3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Physics Department</author>
    <author>Dave Joswiak</author>
  </authors>
  <commentList>
    <comment ref="F8" authorId="0">
      <text>
        <r>
          <rPr>
            <b/>
            <sz val="8"/>
            <rFont val="Tahoma"/>
            <family val="0"/>
          </rPr>
          <t>Thickness estimated.</t>
        </r>
        <r>
          <rPr>
            <sz val="8"/>
            <rFont val="Tahoma"/>
            <family val="0"/>
          </rPr>
          <t xml:space="preserve">
</t>
        </r>
      </text>
    </comment>
    <comment ref="A10" authorId="0">
      <text>
        <r>
          <rPr>
            <b/>
            <sz val="8"/>
            <rFont val="Tahoma"/>
            <family val="0"/>
          </rPr>
          <t>EDAX file:  Tara-2, 200 nm metal grain, CTEM, ref 220, Jan 29 08.spc
grid 4D, slice A
DM file:  Tara-2, bulk glass, BF, 1.29.08.dm3</t>
        </r>
        <r>
          <rPr>
            <sz val="8"/>
            <rFont val="Tahoma"/>
            <family val="0"/>
          </rPr>
          <t xml:space="preserve">
</t>
        </r>
      </text>
    </comment>
    <comment ref="A11" authorId="0">
      <text>
        <r>
          <rPr>
            <b/>
            <sz val="8"/>
            <rFont val="Tahoma"/>
            <family val="0"/>
          </rPr>
          <t>EDAX file:  Tara-6, kamacite, CTEM, ref 233, Feb 4,08.spc
grid 4D, slice D
no DM file, CTEM analysis taken from upper center of grain</t>
        </r>
        <r>
          <rPr>
            <sz val="8"/>
            <rFont val="Tahoma"/>
            <family val="0"/>
          </rPr>
          <t xml:space="preserve">
</t>
        </r>
      </text>
    </comment>
    <comment ref="A12" authorId="1">
      <text>
        <r>
          <rPr>
            <b/>
            <sz val="8"/>
            <rFont val="Tahoma"/>
            <family val="0"/>
          </rPr>
          <t>EDAX file:  Puki-C-7-7B, frag 4, kamacite, ref 553, CTEM, Jan 5 2010.spc
grid 7B, slice A
this is probably fragment 2 and not fragment 4
DM file:  Puki-C-7-7B, frag 4, whole slice, slice A, BF, 1.5.10.dm3</t>
        </r>
        <r>
          <rPr>
            <sz val="8"/>
            <rFont val="Tahoma"/>
            <family val="0"/>
          </rPr>
          <t xml:space="preserve">
</t>
        </r>
      </text>
    </comment>
    <comment ref="A13" authorId="1">
      <text>
        <r>
          <rPr>
            <b/>
            <sz val="8"/>
            <rFont val="Tahoma"/>
            <family val="0"/>
          </rPr>
          <t>EDAX file:  Febo-E, kamacite, ref 563, CTEM, Jan 7 10.spc
grid 1A, slice G
DM file:  Febo-E, mostly plucked FeNi grain, whole slice, BF, 1.7.10.dm3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Physics Department</author>
    <author>Dave Joswiak</author>
  </authors>
  <commentList>
    <comment ref="A10" authorId="0">
      <text>
        <r>
          <rPr>
            <b/>
            <sz val="8"/>
            <rFont val="Tahoma"/>
            <family val="0"/>
          </rPr>
          <t>EDAX file:  Noni-1, Fe oxide, CTEM, ref 221, Jan 29 08.spc
grid 3C, slice B
DM file:  Noni-1, grid 3C, slice B, interior2, BF, 1.29.08.dm3</t>
        </r>
        <r>
          <rPr>
            <sz val="8"/>
            <rFont val="Tahoma"/>
            <family val="0"/>
          </rPr>
          <t xml:space="preserve">
</t>
        </r>
      </text>
    </comment>
    <comment ref="A11" authorId="0">
      <text>
        <r>
          <rPr>
            <b/>
            <sz val="8"/>
            <rFont val="Tahoma"/>
            <family val="0"/>
          </rPr>
          <t>EDAX file:  Puki-C-1 frag 3,2, frag 3, spinel, CTEM, ref 253, Feb 13 08.spc
grid 4d, slice A (only slice)
DM file:  Puki-C-1, frag 3,2,spinel and oliv, BF, 2.13.08.dm3</t>
        </r>
        <r>
          <rPr>
            <sz val="8"/>
            <rFont val="Tahoma"/>
            <family val="0"/>
          </rPr>
          <t xml:space="preserve">
</t>
        </r>
      </text>
    </comment>
    <comment ref="A12" authorId="1">
      <text>
        <r>
          <rPr>
            <b/>
            <sz val="8"/>
            <rFont val="Tahoma"/>
            <family val="0"/>
          </rPr>
          <t>EDAX file:  Coki-B-5, frag 3, Mg-Al chromite, CTEM, ref 331, Jul 3 08.spc
DM file:  Coki-B-5, frag 3, Fo83 and Mg-Al chromite, BF, 7.3.08.dm3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Physics Department</author>
    <author>Dave Joswiak</author>
  </authors>
  <commentList>
    <comment ref="E5" authorId="0">
      <text>
        <r>
          <rPr>
            <b/>
            <sz val="8"/>
            <rFont val="Tahoma"/>
            <family val="0"/>
          </rPr>
          <t>Thickness estimated.</t>
        </r>
        <r>
          <rPr>
            <sz val="8"/>
            <rFont val="Tahoma"/>
            <family val="0"/>
          </rPr>
          <t xml:space="preserve">
</t>
        </r>
      </text>
    </comment>
    <comment ref="A10" authorId="1">
      <text>
        <r>
          <rPr>
            <b/>
            <sz val="8"/>
            <rFont val="Tahoma"/>
            <family val="0"/>
          </rPr>
          <t>EDAX file:  KeyA-1 EDAX, roedd, CTEM, ref 206, Jan 25 08.spc
grid 1A, slice J
DM file:  KeyA-1, whole slice J, BF, 1.25.08.dm3</t>
        </r>
      </text>
    </comment>
    <comment ref="A11" authorId="1">
      <text>
        <r>
          <rPr>
            <b/>
            <sz val="8"/>
            <rFont val="Tahoma"/>
            <family val="0"/>
          </rPr>
          <t>EDAX file:  KeyA-1 EDAX, roedd, CTEM, ref 211, Jan 25 08.spc
grid 1A, slice J
DM file:  KeyA-1, whole slice J, BF, 1.25.08.dm3</t>
        </r>
        <r>
          <rPr>
            <sz val="8"/>
            <rFont val="Tahoma"/>
            <family val="0"/>
          </rPr>
          <t xml:space="preserve">
</t>
        </r>
      </text>
    </comment>
    <comment ref="A12" authorId="1">
      <text>
        <r>
          <rPr>
            <b/>
            <sz val="8"/>
            <rFont val="Tahoma"/>
            <family val="0"/>
          </rPr>
          <t>EDAX file:  KeyA-1 EDAX, roedd, CTEM, ref 212, Jan 25 08.spc
grid 1A, slice J
DM file:  KeyA-1, whole slice J, BF, 1.25.08.dm3</t>
        </r>
        <r>
          <rPr>
            <sz val="8"/>
            <rFont val="Tahoma"/>
            <family val="0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0"/>
          </rPr>
          <t>Thickness estimated.</t>
        </r>
        <r>
          <rPr>
            <sz val="8"/>
            <rFont val="Tahoma"/>
            <family val="0"/>
          </rPr>
          <t xml:space="preserve">
</t>
        </r>
      </text>
    </comment>
    <comment ref="A21" authorId="1">
      <text>
        <r>
          <rPr>
            <b/>
            <sz val="8"/>
            <rFont val="Tahoma"/>
            <family val="0"/>
          </rPr>
          <t>EDAX file:  KeyA-1 EDAX, roedd, CTEM, ref 206, Jan 25 08.spc
grid 1A, slice J
DM file:  KeyA-1, whole slice J, BF, 1.25.08.dm3</t>
        </r>
      </text>
    </comment>
    <comment ref="A22" authorId="1">
      <text>
        <r>
          <rPr>
            <b/>
            <sz val="8"/>
            <rFont val="Tahoma"/>
            <family val="0"/>
          </rPr>
          <t>EDAX file:  KeyA-1 EDAX, roedd, CTEM, ref 211, Jan 25 08.spc
grid 1A, slice J
DM file:  KeyA-1, whole slice J, BF, 1.25.08.dm3</t>
        </r>
        <r>
          <rPr>
            <sz val="8"/>
            <rFont val="Tahoma"/>
            <family val="0"/>
          </rPr>
          <t xml:space="preserve">
</t>
        </r>
      </text>
    </comment>
    <comment ref="A23" authorId="1">
      <text>
        <r>
          <rPr>
            <b/>
            <sz val="8"/>
            <rFont val="Tahoma"/>
            <family val="0"/>
          </rPr>
          <t>EDAX file:  KeyA-1 EDAX, roedd, CTEM, ref 212, Jan 25 08.spc
grid 1A, slice J
DM file:  KeyA-1, whole slice J, BF, 1.25.08.dm3</t>
        </r>
        <r>
          <rPr>
            <sz val="8"/>
            <rFont val="Tahoma"/>
            <family val="0"/>
          </rPr>
          <t xml:space="preserve">
</t>
        </r>
      </text>
    </comment>
    <comment ref="E30" authorId="0">
      <text>
        <r>
          <rPr>
            <b/>
            <sz val="8"/>
            <rFont val="Tahoma"/>
            <family val="0"/>
          </rPr>
          <t>Thickness estimated.</t>
        </r>
        <r>
          <rPr>
            <sz val="8"/>
            <rFont val="Tahoma"/>
            <family val="0"/>
          </rPr>
          <t xml:space="preserve">
</t>
        </r>
      </text>
    </comment>
    <comment ref="A32" authorId="1">
      <text>
        <r>
          <rPr>
            <b/>
            <sz val="8"/>
            <rFont val="Tahoma"/>
            <family val="0"/>
          </rPr>
          <t>EDAX file:  KeyA-1 EDAX, roedd, CTEM, ref 206, Jan 25 08.spc
grid 1A, slice J
DM file:  KeyA-1, whole slice J, BF, 1.25.08.dm3</t>
        </r>
      </text>
    </comment>
    <comment ref="A33" authorId="1">
      <text>
        <r>
          <rPr>
            <b/>
            <sz val="8"/>
            <rFont val="Tahoma"/>
            <family val="0"/>
          </rPr>
          <t>EDAX file:  KeyA-1 EDAX, roedd, CTEM, ref 211, Jan 25 08.spc
grid 1A, slice J
DM file:  KeyA-1, whole slice J, BF, 1.25.08.dm3</t>
        </r>
        <r>
          <rPr>
            <sz val="8"/>
            <rFont val="Tahoma"/>
            <family val="0"/>
          </rPr>
          <t xml:space="preserve">
</t>
        </r>
      </text>
    </comment>
    <comment ref="A34" authorId="1">
      <text>
        <r>
          <rPr>
            <b/>
            <sz val="8"/>
            <rFont val="Tahoma"/>
            <family val="0"/>
          </rPr>
          <t>EDAX file:  KeyA-1 EDAX, roedd, CTEM, ref 212, Jan 25 08.spc
grid 1A, slice J
DM file:  KeyA-1, whole slice J, BF, 1.25.08.dm3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<sst xmlns="http://schemas.openxmlformats.org/spreadsheetml/2006/main" count="2364" uniqueCount="354">
  <si>
    <t>Stardust Mineral Analyses with EDAX</t>
  </si>
  <si>
    <t>Track no.</t>
  </si>
  <si>
    <t>UW Name</t>
  </si>
  <si>
    <t>Ref</t>
  </si>
  <si>
    <t>EDX raster area</t>
  </si>
  <si>
    <t>O</t>
  </si>
  <si>
    <t>Na</t>
  </si>
  <si>
    <t>Mg</t>
  </si>
  <si>
    <t>Al</t>
  </si>
  <si>
    <t>Si</t>
  </si>
  <si>
    <t>K</t>
  </si>
  <si>
    <t>Ca</t>
  </si>
  <si>
    <t>Cr</t>
  </si>
  <si>
    <t>Mn</t>
  </si>
  <si>
    <t>Fe</t>
  </si>
  <si>
    <t>Ni</t>
  </si>
  <si>
    <t>Atom %</t>
  </si>
  <si>
    <t>Puki-B-1</t>
  </si>
  <si>
    <t>square?</t>
  </si>
  <si>
    <t>Thickness</t>
  </si>
  <si>
    <t>Density</t>
  </si>
  <si>
    <t>O/Si</t>
  </si>
  <si>
    <t>Sum cations/Si</t>
  </si>
  <si>
    <t>Mg#</t>
  </si>
  <si>
    <t>Ti</t>
  </si>
  <si>
    <t>Puki-2</t>
  </si>
  <si>
    <t>CTEM</t>
  </si>
  <si>
    <t>Comments</t>
  </si>
  <si>
    <t>no image avail, beam within grain bndies</t>
  </si>
  <si>
    <t>Na-Cr high Ca px, grain analyzed with TIA</t>
  </si>
  <si>
    <t>Ca/Ca+Fe+Mg</t>
  </si>
  <si>
    <t>equant grain, beam within bndies</t>
  </si>
  <si>
    <t>isolated grain in melt, silica rim</t>
  </si>
  <si>
    <t>High Ca Na+Cr px in contact with Fo65(ref 123)</t>
  </si>
  <si>
    <t>High Ca Na+Cr px grain (larger)</t>
  </si>
  <si>
    <t xml:space="preserve">High Ca Na+Cr px grain </t>
  </si>
  <si>
    <t>Puki-C-10</t>
  </si>
  <si>
    <t>Mn-Cr rich pyroxene-pigeonite</t>
  </si>
  <si>
    <t>Mn-Cr rich pyroxene-augite</t>
  </si>
  <si>
    <t>olivine shard-grain ~100 um from track</t>
  </si>
  <si>
    <t>Arinna-10</t>
  </si>
  <si>
    <t>olivine shard in isolated grain</t>
  </si>
  <si>
    <t>Aton-B-3</t>
  </si>
  <si>
    <t>edge of large olivine grain</t>
  </si>
  <si>
    <t>red=suspected contaminant</t>
  </si>
  <si>
    <t>P</t>
  </si>
  <si>
    <t>center of large olivine grain</t>
  </si>
  <si>
    <t>other edge of large olivine grain</t>
  </si>
  <si>
    <t>ValHeart</t>
  </si>
  <si>
    <t>500 nm equant grain</t>
  </si>
  <si>
    <t>elongate shard near edge</t>
  </si>
  <si>
    <t>Val Heart</t>
  </si>
  <si>
    <t>En95 equant xtal</t>
  </si>
  <si>
    <t>equant xtal</t>
  </si>
  <si>
    <t>augite next to ref 147, new xtal</t>
  </si>
  <si>
    <t>Sitara-A-2</t>
  </si>
  <si>
    <t>En80 shard</t>
  </si>
  <si>
    <t>P=0.1</t>
  </si>
  <si>
    <t>~ 1 um  Na+Cr augite xtal</t>
  </si>
  <si>
    <t>En83, adjacent to Na+Cr augite</t>
  </si>
  <si>
    <t>~ 1 um  Na+Cr augite xtal(in contact with En83)</t>
  </si>
  <si>
    <t>En82 in contact with Na+Cr augite</t>
  </si>
  <si>
    <t>Isis-3</t>
  </si>
  <si>
    <t>isolated 2 um round grn in aerogel</t>
  </si>
  <si>
    <t>augite</t>
  </si>
  <si>
    <t>unknown</t>
  </si>
  <si>
    <t>enstatite</t>
  </si>
  <si>
    <t>Fo70 in contact with Na-Cr augite</t>
  </si>
  <si>
    <t>Fo69 in contact with Na-Cr augite</t>
  </si>
  <si>
    <t>Na-Cr augite in contact with Fo69</t>
  </si>
  <si>
    <t>Na-Cr augite in contact with Fo70</t>
  </si>
  <si>
    <t>forsterite</t>
  </si>
  <si>
    <t>glass w/Na-Cr augite and Fe oliv</t>
  </si>
  <si>
    <t>12.12.07</t>
  </si>
  <si>
    <t>Olivines</t>
  </si>
  <si>
    <t>Pyroxenes</t>
  </si>
  <si>
    <t>phase</t>
  </si>
  <si>
    <t>pigeonite</t>
  </si>
  <si>
    <t>Aton</t>
  </si>
  <si>
    <t>glass w/Fo67</t>
  </si>
  <si>
    <t>glass in contact w/Fo67</t>
  </si>
  <si>
    <t>Cl</t>
  </si>
  <si>
    <t>1.15.08</t>
  </si>
  <si>
    <t>Fo67 in contact with FeMgAl sil glass</t>
  </si>
  <si>
    <t>Date collected</t>
  </si>
  <si>
    <t>Dec 07</t>
  </si>
  <si>
    <t>Dec. 07</t>
  </si>
  <si>
    <t>50 nm FeZn sulfide in glass w/oliv</t>
  </si>
  <si>
    <t>S</t>
  </si>
  <si>
    <t>Zn</t>
  </si>
  <si>
    <t>Sulfides</t>
  </si>
  <si>
    <t>Febo-B-1</t>
  </si>
  <si>
    <t>Fo97 in contact with En98</t>
  </si>
  <si>
    <t>En98 in contact with Fo97</t>
  </si>
  <si>
    <t>edge of 3 um pyrrhotite</t>
  </si>
  <si>
    <t>Co</t>
  </si>
  <si>
    <t>1.23.08</t>
  </si>
  <si>
    <t>Febo-1</t>
  </si>
  <si>
    <t>Fo97 shard - bulb of track</t>
  </si>
  <si>
    <t>Tule-2</t>
  </si>
  <si>
    <t>V</t>
  </si>
  <si>
    <t>diopside (variable aluminum) in melt area</t>
  </si>
  <si>
    <t>augite with aluminous diopside (refs 194-5)</t>
  </si>
  <si>
    <t>diopside</t>
  </si>
  <si>
    <t>aluminous diopside with other diopside/augite</t>
  </si>
  <si>
    <t>enstatite (on augite on diopside)</t>
  </si>
  <si>
    <t>enstatite on exterior (of diopside)</t>
  </si>
  <si>
    <t>shard from center of 4 um Fo41 grain</t>
  </si>
  <si>
    <t>glass with 4 um Fo41 grain</t>
  </si>
  <si>
    <t>augite xtal</t>
  </si>
  <si>
    <t>1 um En99.8 in bulb area</t>
  </si>
  <si>
    <t>KeyA-1</t>
  </si>
  <si>
    <t>En99.8</t>
  </si>
  <si>
    <t>1.29.08</t>
  </si>
  <si>
    <t>Tara-2</t>
  </si>
  <si>
    <t>bulk glass - primary?</t>
  </si>
  <si>
    <t>glass (with some metal beads)</t>
  </si>
  <si>
    <t>bulk melt next to bulk glass</t>
  </si>
  <si>
    <t>bulk melt - impact melt in wh slice</t>
  </si>
  <si>
    <t>Metals</t>
  </si>
  <si>
    <t>Fe/Fe+Ni</t>
  </si>
  <si>
    <t>200nm kamacite grain near bulk comet glass</t>
  </si>
  <si>
    <t>Oxides</t>
  </si>
  <si>
    <t>Noni-1</t>
  </si>
  <si>
    <t>interior grn, prob hematite, small Si attched</t>
  </si>
  <si>
    <t>augite with other grains and glass</t>
  </si>
  <si>
    <t>1.30.08</t>
  </si>
  <si>
    <t>glass on augite</t>
  </si>
  <si>
    <t>2.1.08</t>
  </si>
  <si>
    <t>Naomi-A-2</t>
  </si>
  <si>
    <t>pentlandite (partially oxidized)</t>
  </si>
  <si>
    <t>pyrrhotite shard</t>
  </si>
  <si>
    <t>2.4.08</t>
  </si>
  <si>
    <t>Tara-6</t>
  </si>
  <si>
    <t>2 um potato-chip grain</t>
  </si>
  <si>
    <t>2.5.08</t>
  </si>
  <si>
    <t xml:space="preserve">Arinna-1 </t>
  </si>
  <si>
    <t>200nm grain with glass</t>
  </si>
  <si>
    <t>Arinna-1</t>
  </si>
  <si>
    <t>~100 nm elongate crystalline NaCr augite with Fo92, glass</t>
  </si>
  <si>
    <t>150 nm subhedral crystal with Fo92 olivines</t>
  </si>
  <si>
    <t>0.3 um polycrystalline Fo91</t>
  </si>
  <si>
    <t>2.6.08</t>
  </si>
  <si>
    <t>0.3 um En99.6 isolated in aerogel</t>
  </si>
  <si>
    <t>Fo90 in polycrystalline region</t>
  </si>
  <si>
    <t>200 nm anhedral NaCr diops w/Fo90 in polycryst region</t>
  </si>
  <si>
    <t>2.6.09</t>
  </si>
  <si>
    <t>0.3 um pyrr with NaCr diop and Fo90</t>
  </si>
  <si>
    <t>pyrrhotite xtal with NaCr diop and Fo90</t>
  </si>
  <si>
    <t>200 nm anhedral NaCr diops w/pyrrhotite</t>
  </si>
  <si>
    <t>roedderite shard</t>
  </si>
  <si>
    <t>roedderite</t>
  </si>
  <si>
    <t>thin roedderite shard</t>
  </si>
  <si>
    <t>KeyA</t>
  </si>
  <si>
    <t>2.13.08</t>
  </si>
  <si>
    <t>4 um Fo97 grain</t>
  </si>
  <si>
    <t>12.7.07</t>
  </si>
  <si>
    <t>Ge-bearing pentlandite xtal</t>
  </si>
  <si>
    <t>Ge</t>
  </si>
  <si>
    <t>Puki-C-1 frag 2,3</t>
  </si>
  <si>
    <t>spinel in contact with olivine</t>
  </si>
  <si>
    <t>Puki-C-1, frag 3</t>
  </si>
  <si>
    <t>Fo56 with spinel</t>
  </si>
  <si>
    <t>O/(Mg+Al+Ti+V+Cr+Mn+Fe)</t>
  </si>
  <si>
    <t>Ideal spinel</t>
  </si>
  <si>
    <t>%error</t>
  </si>
  <si>
    <t>diopside (minus large pyrrhotite)</t>
  </si>
  <si>
    <t>1.25.08</t>
  </si>
  <si>
    <t>glass in contact with roedderite</t>
  </si>
  <si>
    <t>glass with Na Cr augite and enst, near edge</t>
  </si>
  <si>
    <t>interstitial glass to nm NaCr diop and Fo90</t>
  </si>
  <si>
    <t>2.16.08</t>
  </si>
  <si>
    <t>Arinna-9</t>
  </si>
  <si>
    <t>3 um pyrrhotite terminal particle</t>
  </si>
  <si>
    <t>tip of 3 um pyrrhotite TP</t>
  </si>
  <si>
    <t>200 nm anhedral NaCr augite on edge of pyrrhotite</t>
  </si>
  <si>
    <t>300 nm FeNi sulf with aug and Fo88</t>
  </si>
  <si>
    <t>2.19.08</t>
  </si>
  <si>
    <t>Arinna-3</t>
  </si>
  <si>
    <t>center of 2 um pyrrhotite TP</t>
  </si>
  <si>
    <t>MSS? on edge of 2 um pyrr</t>
  </si>
  <si>
    <t>pent on edge of 2 um pyrr</t>
  </si>
  <si>
    <t>Ni-rich pyrr on edge of 2 um pyrr</t>
  </si>
  <si>
    <t>Mscrpt ref</t>
  </si>
  <si>
    <t>9c</t>
  </si>
  <si>
    <t>9a</t>
  </si>
  <si>
    <t>13a</t>
  </si>
  <si>
    <t>Fe#</t>
  </si>
  <si>
    <t>Manscrpt ref</t>
  </si>
  <si>
    <t>1.16.08</t>
  </si>
  <si>
    <t>diopside in fg region (Fe sulfide subtracted out)</t>
  </si>
  <si>
    <t>12.20.07</t>
  </si>
  <si>
    <t>Sitara-A-1</t>
  </si>
  <si>
    <t>Na-Cr augite</t>
  </si>
  <si>
    <t>Total</t>
  </si>
  <si>
    <t>Manusc ref</t>
  </si>
  <si>
    <t>14a</t>
  </si>
  <si>
    <t>Maya</t>
  </si>
  <si>
    <t>Clinoenstatite</t>
  </si>
  <si>
    <t>38?</t>
  </si>
  <si>
    <t>38b</t>
  </si>
  <si>
    <t>38a</t>
  </si>
  <si>
    <t>pyrrhotite bladed region</t>
  </si>
  <si>
    <t>Fe+Ni/S</t>
  </si>
  <si>
    <t>Fe+Ni+Co/S</t>
  </si>
  <si>
    <t>Fe/Fe+Zn</t>
  </si>
  <si>
    <t>Stardust Pyrrhotites</t>
  </si>
  <si>
    <t>Stardust Pentlandites</t>
  </si>
  <si>
    <t>Stardust sphalerites</t>
  </si>
  <si>
    <t>Fe+Zn/S</t>
  </si>
  <si>
    <t>Co/Fe</t>
  </si>
  <si>
    <t>Ni/Fe</t>
  </si>
  <si>
    <t>4.23.08</t>
  </si>
  <si>
    <t>mss or pent, DP does not match pyrr or pent</t>
  </si>
  <si>
    <t>DP matches pent, could be hex pyrrhot?</t>
  </si>
  <si>
    <t>4.24.08</t>
  </si>
  <si>
    <t>DP matches pent [21-1]</t>
  </si>
  <si>
    <t>DP matches pent [21-1], analysis S of pt. 283</t>
  </si>
  <si>
    <t>right half of twinned epnt xtal</t>
  </si>
  <si>
    <t>left half of twinned epnt xtal</t>
  </si>
  <si>
    <t>same spot on pent as Ref 282</t>
  </si>
  <si>
    <t>blue* - reanalyze but add oxygen and Si</t>
  </si>
  <si>
    <t>Fe/Ni</t>
  </si>
  <si>
    <t>5.10.08</t>
  </si>
  <si>
    <t>Aton-C-3</t>
  </si>
  <si>
    <t>2,8</t>
  </si>
  <si>
    <t>Glass in sharp contact with Fo85 (ref 289)</t>
  </si>
  <si>
    <t>Fo85 in sharp contact with glass (ref 290)</t>
  </si>
  <si>
    <t>Manuscript ref</t>
  </si>
  <si>
    <t>61a</t>
  </si>
  <si>
    <t>6.16.08</t>
  </si>
  <si>
    <t>augite xtal - 1/2 of 1 um grain with En86, DP taken</t>
  </si>
  <si>
    <t>En86 xtal, in contact with 1 um Na+Cr augite</t>
  </si>
  <si>
    <t>6.19.08</t>
  </si>
  <si>
    <t>7.3.08</t>
  </si>
  <si>
    <t>Coki-B-5</t>
  </si>
  <si>
    <t>Fo83 shard, contains Mg-Al chromite, frag 3</t>
  </si>
  <si>
    <t>6.13.08</t>
  </si>
  <si>
    <t>Coki-B-2</t>
  </si>
  <si>
    <t>0.5 um En99 ortho/clino platelet, frag 7</t>
  </si>
  <si>
    <t xml:space="preserve">XXX </t>
  </si>
  <si>
    <t>7.19.08</t>
  </si>
  <si>
    <t>Coki-A-1-2B</t>
  </si>
  <si>
    <t>STEM</t>
  </si>
  <si>
    <t>reduced with Emispec - termporary only</t>
  </si>
  <si>
    <t>Mg-Al chromite inclusion in Fo83</t>
  </si>
  <si>
    <t>na</t>
  </si>
  <si>
    <t>Intermediate oxide wt%</t>
  </si>
  <si>
    <t>total</t>
  </si>
  <si>
    <t>Na2O</t>
  </si>
  <si>
    <t>MgO</t>
  </si>
  <si>
    <t>Al2O3</t>
  </si>
  <si>
    <t>SiO2</t>
  </si>
  <si>
    <t>P2O5</t>
  </si>
  <si>
    <t>K2O</t>
  </si>
  <si>
    <t>CaO</t>
  </si>
  <si>
    <t>TiO2</t>
  </si>
  <si>
    <t>V205</t>
  </si>
  <si>
    <t>Cr2O3</t>
  </si>
  <si>
    <t>MnO</t>
  </si>
  <si>
    <t>FeO</t>
  </si>
  <si>
    <t>NiO</t>
  </si>
  <si>
    <t>Fs</t>
  </si>
  <si>
    <t>En</t>
  </si>
  <si>
    <t>Wo</t>
  </si>
  <si>
    <t>Fs+En+Wo</t>
  </si>
  <si>
    <t>intermediate oxide wt%</t>
  </si>
  <si>
    <t>100% normalized oxide wt%</t>
  </si>
  <si>
    <t>7.20.09</t>
  </si>
  <si>
    <t>center of large poster olivine grain</t>
  </si>
  <si>
    <t>1.18.08</t>
  </si>
  <si>
    <t>Ada-1</t>
  </si>
  <si>
    <t xml:space="preserve">no image avail  </t>
  </si>
  <si>
    <t>Glass (and Tridymite)</t>
  </si>
  <si>
    <t>Crystalline grain, no image available</t>
  </si>
  <si>
    <t>-----</t>
  </si>
  <si>
    <t>100% normalized oxide Wt %</t>
  </si>
  <si>
    <t>V2O5</t>
  </si>
  <si>
    <t>9.4.08</t>
  </si>
  <si>
    <t>100 nm diffracting En99.2, frag 9</t>
  </si>
  <si>
    <t>Isis-1, frag 1</t>
  </si>
  <si>
    <t>Aug 08</t>
  </si>
  <si>
    <t>Fo92 isolated grain, frag 2</t>
  </si>
  <si>
    <t>Isis-3, frag 2</t>
  </si>
  <si>
    <t>9.2.08</t>
  </si>
  <si>
    <t>Isis-3, frag 4</t>
  </si>
  <si>
    <t>Frag 4, xtln SiO2 - Trid, conf DP</t>
  </si>
  <si>
    <t>9.3.09</t>
  </si>
  <si>
    <t xml:space="preserve">shocked px region, frag 1 </t>
  </si>
  <si>
    <t>(see separate spreadsheet for element wt %)</t>
  </si>
  <si>
    <t>1.5.10</t>
  </si>
  <si>
    <t>Puki-C-7-7B</t>
  </si>
  <si>
    <t>occurs with Fo61</t>
  </si>
  <si>
    <t>Puki-C-9</t>
  </si>
  <si>
    <t>solo 1 um grain</t>
  </si>
  <si>
    <t>10.1.08</t>
  </si>
  <si>
    <t>11.24.08</t>
  </si>
  <si>
    <t>11.21.08</t>
  </si>
  <si>
    <t>Puki-B-3</t>
  </si>
  <si>
    <t>Coki-A-1</t>
  </si>
  <si>
    <t>On exterior in contact with Na-Cr augite and Fe-rich olivine</t>
  </si>
  <si>
    <t>On exterior of Pent TP with fg olivs, Na-Cr aug and pyrr, C cont</t>
  </si>
  <si>
    <t>1.7.10</t>
  </si>
  <si>
    <t>Febo-E</t>
  </si>
  <si>
    <t>0.5 um shard from 2 um grain, 95% plucked</t>
  </si>
  <si>
    <t>1.29.08, updated 1.9.10</t>
  </si>
  <si>
    <t>1.8.10</t>
  </si>
  <si>
    <t>SiO2 glass (aergel melt) with Fe sulfides</t>
  </si>
  <si>
    <t>Allie-2</t>
  </si>
  <si>
    <t xml:space="preserve">bulk glass  </t>
  </si>
  <si>
    <t>Fo99 arc on bulk Al-Cr silicate glass</t>
  </si>
  <si>
    <t>Fo98, frag 10, 1 x 2 um</t>
  </si>
  <si>
    <t>Fo99.3, frag 101, 1 x 2 um</t>
  </si>
  <si>
    <t>Fo84, frag 103</t>
  </si>
  <si>
    <t>Fo84, frag 103, slightly low oxy</t>
  </si>
  <si>
    <t>1.12.10</t>
  </si>
  <si>
    <t>Fo88 w/glass En89 frag 103</t>
  </si>
  <si>
    <t>Fe-Mg-Ca sil glass w/Fo90 and En89, frag 103</t>
  </si>
  <si>
    <t>4.4.08 (updated 1.17.10)</t>
  </si>
  <si>
    <t>1.14.10</t>
  </si>
  <si>
    <t>Puki-F</t>
  </si>
  <si>
    <t>1 um isolated Fo64, frag 107</t>
  </si>
  <si>
    <t>Feldspars</t>
  </si>
  <si>
    <t>0.4 um isolated grain, not stoich, frag 106</t>
  </si>
  <si>
    <t>Or</t>
  </si>
  <si>
    <t>Ab</t>
  </si>
  <si>
    <t>An</t>
  </si>
  <si>
    <t>1.15.10</t>
  </si>
  <si>
    <t>Inti-J</t>
  </si>
  <si>
    <t>Fo87 in 2 x 3 um Kool grain, frag 12</t>
  </si>
  <si>
    <t>1.13.10</t>
  </si>
  <si>
    <t>Febo-D</t>
  </si>
  <si>
    <t>1.5 x 2 um isolated Fo99.7 grain, frag 104</t>
  </si>
  <si>
    <t>Stardust - other sulfides</t>
  </si>
  <si>
    <t>180 nm round Fe-Mn-Cr sulfide in glass, frag 104</t>
  </si>
  <si>
    <t>1.15.08 (updated 1.20.10)</t>
  </si>
  <si>
    <t>0.5 um patch of Na-Mg sil glass w/Fe-Mn-Cr sulf, frag 104</t>
  </si>
  <si>
    <t>1.22.10</t>
  </si>
  <si>
    <t>Puki-F-2</t>
  </si>
  <si>
    <t>Fo 61 in 3 um Kool grain (w/Ko augite)</t>
  </si>
  <si>
    <t>isolated 1.5 um Fo 86-90</t>
  </si>
  <si>
    <t>2.12.10</t>
  </si>
  <si>
    <t>Puki-F-3</t>
  </si>
  <si>
    <t>isolated 1 x 1.5 um Fo67 (to Fo53?)</t>
  </si>
  <si>
    <t>2 x 3 frag, Fo76, may be related to frag 114</t>
  </si>
  <si>
    <t>4.4.08 (updated 2.12.10)</t>
  </si>
  <si>
    <t>University of Washington</t>
  </si>
  <si>
    <t>Stardust Oxide Analyses</t>
  </si>
  <si>
    <t>Roedderite analyses</t>
  </si>
  <si>
    <t>Stardust Olivine Analyses</t>
  </si>
  <si>
    <t>Stardust Pyroxene Analyses</t>
  </si>
  <si>
    <t>Stardust sulfide Analyses</t>
  </si>
  <si>
    <t>Stardust Metal Analyses</t>
  </si>
  <si>
    <t>Stardust Feldspare Analyses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</si>
</sst>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20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u val="single"/>
      <sz val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2"/>
      <name val="Arial"/>
      <family val="0"/>
    </font>
    <font>
      <b/>
      <sz val="11.25"/>
      <name val="Arial"/>
      <family val="0"/>
    </font>
    <font>
      <sz val="11.25"/>
      <name val="Arial"/>
      <family val="0"/>
    </font>
    <font>
      <b/>
      <sz val="10"/>
      <name val="Arial"/>
      <family val="0"/>
    </font>
    <font>
      <sz val="9.25"/>
      <name val="Arial"/>
      <family val="2"/>
    </font>
    <font>
      <b/>
      <u val="single"/>
      <sz val="12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sz val="1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3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5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165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 quotePrefix="1">
      <alignment horizontal="center"/>
    </xf>
    <xf numFmtId="0" fontId="0" fillId="0" borderId="0" xfId="0" applyAlignment="1" quotePrefix="1">
      <alignment horizontal="center"/>
    </xf>
    <xf numFmtId="2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" fontId="3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164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64" fontId="15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1" fontId="7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5" fontId="13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2" fontId="13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16" fontId="8" fillId="0" borderId="0" xfId="0" applyNumberFormat="1" applyFont="1" applyAlignment="1" quotePrefix="1">
      <alignment horizontal="center"/>
    </xf>
    <xf numFmtId="2" fontId="16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165" fontId="1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18" fillId="0" borderId="0" xfId="0" applyFont="1" applyAlignment="1">
      <alignment/>
    </xf>
    <xf numFmtId="0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Fe vs Cr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olivines!$S$12:$S$46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xVal>
          <c:yVal>
            <c:numRef>
              <c:f>olivines!$R$12:$R$46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yVal>
          <c:smooth val="0"/>
        </c:ser>
        <c:axId val="5223664"/>
        <c:axId val="47012977"/>
      </c:scatterChart>
      <c:valAx>
        <c:axId val="52236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012977"/>
        <c:crosses val="autoZero"/>
        <c:crossBetween val="midCat"/>
        <c:dispUnits/>
      </c:valAx>
      <c:valAx>
        <c:axId val="470129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236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Fe sulfides in Stardust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pyrrhotite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sulfides!$AE$16:$AE$26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sulfides!$AD$16:$AD$26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pentlandite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sulfides!$AE$33:$AE$47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sulfides!$AD$33:$AD$47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sphalerite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sulfides!$AE$53:$AE$54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sulfides!$AD$53:$AD$54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20463610"/>
        <c:axId val="49954763"/>
      </c:scatterChart>
      <c:valAx>
        <c:axId val="204636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Ni/Fe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954763"/>
        <c:crosses val="autoZero"/>
        <c:crossBetween val="midCat"/>
        <c:dispUnits/>
      </c:valAx>
      <c:valAx>
        <c:axId val="499547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Co/Fe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46361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21</xdr:row>
      <xdr:rowOff>66675</xdr:rowOff>
    </xdr:from>
    <xdr:to>
      <xdr:col>34</xdr:col>
      <xdr:colOff>542925</xdr:colOff>
      <xdr:row>38</xdr:row>
      <xdr:rowOff>95250</xdr:rowOff>
    </xdr:to>
    <xdr:graphicFrame>
      <xdr:nvGraphicFramePr>
        <xdr:cNvPr id="1" name="Chart 41"/>
        <xdr:cNvGraphicFramePr/>
      </xdr:nvGraphicFramePr>
      <xdr:xfrm>
        <a:off x="19840575" y="3867150"/>
        <a:ext cx="3571875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0.14025</cdr:x>
      <cdr:y>0.325</cdr:y>
    </cdr:from>
    <cdr:to>
      <cdr:x>0.95975</cdr:x>
      <cdr:y>0.73675</cdr:y>
    </cdr:to>
    <cdr:sp>
      <cdr:nvSpPr>
        <cdr:cNvPr id="1" name="Line 1"/>
        <cdr:cNvSpPr>
          <a:spLocks/>
        </cdr:cNvSpPr>
      </cdr:nvSpPr>
      <cdr:spPr>
        <a:xfrm flipV="1">
          <a:off x="714375" y="895350"/>
          <a:ext cx="421005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0.874</cdr:x>
      <cdr:y>0.371</cdr:y>
    </cdr:from>
    <cdr:to>
      <cdr:x>0.965</cdr:x>
      <cdr:y>0.471</cdr:y>
    </cdr:to>
    <cdr:sp>
      <cdr:nvSpPr>
        <cdr:cNvPr id="2" name="TextBox 2"/>
        <cdr:cNvSpPr txBox="1">
          <a:spLocks noChangeArrowheads="1"/>
        </cdr:cNvSpPr>
      </cdr:nvSpPr>
      <cdr:spPr>
        <a:xfrm>
          <a:off x="4486275" y="1019175"/>
          <a:ext cx="4667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solar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161925</xdr:colOff>
      <xdr:row>62</xdr:row>
      <xdr:rowOff>66675</xdr:rowOff>
    </xdr:from>
    <xdr:to>
      <xdr:col>25</xdr:col>
      <xdr:colOff>476250</xdr:colOff>
      <xdr:row>79</xdr:row>
      <xdr:rowOff>76200</xdr:rowOff>
    </xdr:to>
    <xdr:graphicFrame>
      <xdr:nvGraphicFramePr>
        <xdr:cNvPr id="1" name="Chart 27"/>
        <xdr:cNvGraphicFramePr/>
      </xdr:nvGraphicFramePr>
      <xdr:xfrm>
        <a:off x="10763250" y="10563225"/>
        <a:ext cx="513397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184"/>
  <sheetViews>
    <sheetView workbookViewId="0" topLeftCell="A1">
      <selection activeCell="I5" sqref="I5"/>
    </sheetView>
  </sheetViews>
  <sheetFormatPr defaultColWidth="9.140625" defaultRowHeight="12.75"/>
  <cols>
    <col min="1" max="1" width="9.140625" style="1" customWidth="1"/>
    <col min="2" max="2" width="9.57421875" style="1" customWidth="1"/>
    <col min="3" max="3" width="13.8515625" style="1" customWidth="1"/>
    <col min="4" max="4" width="9.140625" style="1" customWidth="1"/>
    <col min="5" max="5" width="15.421875" style="1" customWidth="1"/>
    <col min="6" max="6" width="17.421875" style="1" customWidth="1"/>
    <col min="7" max="7" width="10.7109375" style="1" customWidth="1"/>
    <col min="8" max="8" width="12.57421875" style="5" customWidth="1"/>
    <col min="9" max="9" width="36.140625" style="3" customWidth="1"/>
    <col min="10" max="10" width="3.140625" style="1" customWidth="1"/>
    <col min="11" max="11" width="7.00390625" style="5" customWidth="1"/>
    <col min="12" max="12" width="8.57421875" style="5" customWidth="1"/>
    <col min="13" max="13" width="8.7109375" style="5" customWidth="1"/>
    <col min="14" max="14" width="7.00390625" style="5" customWidth="1"/>
    <col min="15" max="15" width="10.28125" style="5" customWidth="1"/>
    <col min="16" max="18" width="7.00390625" style="5" customWidth="1"/>
    <col min="19" max="19" width="8.28125" style="5" customWidth="1"/>
    <col min="20" max="20" width="9.8515625" style="5" customWidth="1"/>
    <col min="21" max="21" width="7.00390625" style="1" customWidth="1"/>
    <col min="22" max="22" width="8.421875" style="1" customWidth="1"/>
    <col min="23" max="23" width="3.8515625" style="1" customWidth="1"/>
    <col min="24" max="24" width="7.57421875" style="3" customWidth="1"/>
    <col min="25" max="25" width="15.8515625" style="3" customWidth="1"/>
    <col min="26" max="26" width="9.28125" style="5" customWidth="1"/>
  </cols>
  <sheetData>
    <row r="1" ht="12.75"/>
    <row r="2" ht="18">
      <c r="F2" s="9" t="s">
        <v>349</v>
      </c>
    </row>
    <row r="3" ht="18">
      <c r="F3" s="9" t="s">
        <v>345</v>
      </c>
    </row>
    <row r="4" ht="18">
      <c r="F4" s="74" t="s">
        <v>346</v>
      </c>
    </row>
    <row r="5" ht="18">
      <c r="F5" s="74"/>
    </row>
    <row r="6" ht="23.25">
      <c r="F6" s="22" t="s">
        <v>74</v>
      </c>
    </row>
    <row r="7" ht="12.75"/>
    <row r="8" spans="14:17" ht="12.75">
      <c r="N8" s="5" t="s">
        <v>16</v>
      </c>
      <c r="O8" s="10"/>
      <c r="P8" s="10"/>
      <c r="Q8" s="11" t="s">
        <v>44</v>
      </c>
    </row>
    <row r="9" ht="12.75"/>
    <row r="10" spans="1:27" s="2" customFormat="1" ht="12.75">
      <c r="A10" s="2" t="s">
        <v>3</v>
      </c>
      <c r="B10" s="2" t="s">
        <v>183</v>
      </c>
      <c r="C10" s="2" t="s">
        <v>84</v>
      </c>
      <c r="D10" s="2" t="s">
        <v>1</v>
      </c>
      <c r="E10" s="2" t="s">
        <v>2</v>
      </c>
      <c r="F10" s="2" t="s">
        <v>4</v>
      </c>
      <c r="G10" s="2" t="s">
        <v>19</v>
      </c>
      <c r="H10" s="6" t="s">
        <v>20</v>
      </c>
      <c r="I10" s="4" t="s">
        <v>27</v>
      </c>
      <c r="K10" s="6" t="s">
        <v>5</v>
      </c>
      <c r="L10" s="6" t="s">
        <v>6</v>
      </c>
      <c r="M10" s="6" t="s">
        <v>7</v>
      </c>
      <c r="N10" s="6" t="s">
        <v>8</v>
      </c>
      <c r="O10" s="6" t="s">
        <v>9</v>
      </c>
      <c r="P10" s="6" t="s">
        <v>45</v>
      </c>
      <c r="Q10" s="6" t="s">
        <v>11</v>
      </c>
      <c r="R10" s="6" t="s">
        <v>12</v>
      </c>
      <c r="S10" s="6" t="s">
        <v>13</v>
      </c>
      <c r="T10" s="6" t="s">
        <v>14</v>
      </c>
      <c r="U10" s="2" t="s">
        <v>15</v>
      </c>
      <c r="V10" s="2" t="s">
        <v>194</v>
      </c>
      <c r="X10" s="4" t="s">
        <v>21</v>
      </c>
      <c r="Y10" s="4" t="s">
        <v>22</v>
      </c>
      <c r="Z10" s="6" t="s">
        <v>23</v>
      </c>
      <c r="AA10" s="2" t="s">
        <v>187</v>
      </c>
    </row>
    <row r="11" ht="12.75"/>
    <row r="12" spans="1:27" ht="12.75">
      <c r="A12" s="1">
        <v>83</v>
      </c>
      <c r="B12" s="1">
        <v>11</v>
      </c>
      <c r="C12" s="23" t="s">
        <v>85</v>
      </c>
      <c r="D12" s="1">
        <v>7</v>
      </c>
      <c r="E12" s="1" t="s">
        <v>17</v>
      </c>
      <c r="F12" s="1" t="s">
        <v>18</v>
      </c>
      <c r="G12" s="1">
        <v>100</v>
      </c>
      <c r="H12" s="5">
        <v>3.8</v>
      </c>
      <c r="K12" s="3">
        <v>55.381</v>
      </c>
      <c r="L12" s="45">
        <v>0</v>
      </c>
      <c r="M12" s="3">
        <v>19.552</v>
      </c>
      <c r="N12" s="3">
        <v>0</v>
      </c>
      <c r="O12" s="3">
        <v>13.815</v>
      </c>
      <c r="P12" s="45">
        <v>0</v>
      </c>
      <c r="Q12" s="3">
        <v>0.145</v>
      </c>
      <c r="R12" s="3">
        <v>0.065</v>
      </c>
      <c r="S12" s="3">
        <v>0.274</v>
      </c>
      <c r="T12" s="3">
        <v>10.769</v>
      </c>
      <c r="U12" s="45">
        <v>0</v>
      </c>
      <c r="V12" s="3">
        <f>SUM(K12:U12)</f>
        <v>100.00099999999999</v>
      </c>
      <c r="W12" s="45"/>
      <c r="X12" s="7">
        <f aca="true" t="shared" si="0" ref="X12:X23">K12/O12</f>
        <v>4.0087585957292795</v>
      </c>
      <c r="Y12" s="3">
        <f>(M12+Q12+R12+S12+T12)/O12</f>
        <v>2.2298226565327544</v>
      </c>
      <c r="Z12" s="5">
        <f>M12/(M12+T12)*100</f>
        <v>64.48336136670954</v>
      </c>
      <c r="AA12" s="5">
        <f>T12/(T12+M12)*100</f>
        <v>35.51663863329046</v>
      </c>
    </row>
    <row r="13" spans="1:27" ht="12.75">
      <c r="A13" s="1">
        <v>120</v>
      </c>
      <c r="C13" s="23" t="s">
        <v>85</v>
      </c>
      <c r="D13" s="1">
        <v>7</v>
      </c>
      <c r="E13" s="1" t="s">
        <v>25</v>
      </c>
      <c r="F13" s="1" t="s">
        <v>26</v>
      </c>
      <c r="G13" s="1">
        <v>100</v>
      </c>
      <c r="H13" s="5">
        <v>3.8</v>
      </c>
      <c r="I13" s="3" t="s">
        <v>28</v>
      </c>
      <c r="K13" s="3">
        <v>57.279</v>
      </c>
      <c r="L13" s="45">
        <v>0</v>
      </c>
      <c r="M13" s="3">
        <v>19.582</v>
      </c>
      <c r="N13" s="3">
        <v>0</v>
      </c>
      <c r="O13" s="3">
        <v>13.893</v>
      </c>
      <c r="P13" s="45">
        <v>0</v>
      </c>
      <c r="Q13" s="3">
        <v>0.131</v>
      </c>
      <c r="R13" s="3">
        <v>0.025</v>
      </c>
      <c r="S13" s="3">
        <v>0.103</v>
      </c>
      <c r="T13" s="3">
        <v>8.988</v>
      </c>
      <c r="U13" s="45">
        <v>0</v>
      </c>
      <c r="V13" s="3">
        <f aca="true" t="shared" si="1" ref="V13:V64">SUM(K13:U13)</f>
        <v>100.001</v>
      </c>
      <c r="W13" s="45"/>
      <c r="X13" s="7">
        <f t="shared" si="0"/>
        <v>4.122867631181171</v>
      </c>
      <c r="Y13" s="3">
        <f>(M13+Q13+R13+S13+T13)/O13</f>
        <v>2.075073778161664</v>
      </c>
      <c r="Z13" s="5">
        <f aca="true" t="shared" si="2" ref="Z13:Z64">M13/(M13+T13)*100</f>
        <v>68.54042702135106</v>
      </c>
      <c r="AA13" s="5">
        <f aca="true" t="shared" si="3" ref="AA13:AA64">T13/(T13+M13)*100</f>
        <v>31.459572978648932</v>
      </c>
    </row>
    <row r="14" spans="1:27" ht="12.75">
      <c r="A14" s="1">
        <v>122</v>
      </c>
      <c r="B14" s="1">
        <v>10</v>
      </c>
      <c r="C14" s="23" t="s">
        <v>85</v>
      </c>
      <c r="D14" s="1">
        <v>7</v>
      </c>
      <c r="E14" s="1" t="s">
        <v>25</v>
      </c>
      <c r="F14" s="1" t="s">
        <v>26</v>
      </c>
      <c r="G14" s="1">
        <v>80</v>
      </c>
      <c r="H14" s="5">
        <v>3.8</v>
      </c>
      <c r="I14" s="3" t="s">
        <v>31</v>
      </c>
      <c r="K14" s="3">
        <v>57.039</v>
      </c>
      <c r="L14" s="45">
        <v>0</v>
      </c>
      <c r="M14" s="3">
        <v>19.57</v>
      </c>
      <c r="N14" s="3">
        <v>0.067</v>
      </c>
      <c r="O14" s="3">
        <v>14.29</v>
      </c>
      <c r="P14" s="45">
        <v>0</v>
      </c>
      <c r="Q14" s="3">
        <v>0.086</v>
      </c>
      <c r="R14" s="3">
        <v>0.024</v>
      </c>
      <c r="S14" s="3">
        <v>0.137</v>
      </c>
      <c r="T14" s="3">
        <v>8.788</v>
      </c>
      <c r="U14" s="45">
        <v>0</v>
      </c>
      <c r="V14" s="3">
        <f t="shared" si="1"/>
        <v>100.001</v>
      </c>
      <c r="W14" s="45"/>
      <c r="X14" s="7">
        <f t="shared" si="0"/>
        <v>3.991532540237929</v>
      </c>
      <c r="Y14" s="3">
        <f>(M14+Q14+R14+S14+T14)/O14</f>
        <v>2.0017494751574527</v>
      </c>
      <c r="Z14" s="5">
        <f t="shared" si="2"/>
        <v>69.01050849848367</v>
      </c>
      <c r="AA14" s="5">
        <f t="shared" si="3"/>
        <v>30.989491501516326</v>
      </c>
    </row>
    <row r="15" spans="1:27" ht="12.75">
      <c r="A15" s="1">
        <v>123</v>
      </c>
      <c r="B15" s="1">
        <v>12</v>
      </c>
      <c r="C15" s="23" t="s">
        <v>85</v>
      </c>
      <c r="D15" s="1">
        <v>7</v>
      </c>
      <c r="E15" s="1" t="s">
        <v>17</v>
      </c>
      <c r="F15" s="1" t="s">
        <v>26</v>
      </c>
      <c r="G15" s="1">
        <v>100</v>
      </c>
      <c r="H15" s="5">
        <v>3.4</v>
      </c>
      <c r="I15" s="3" t="s">
        <v>32</v>
      </c>
      <c r="K15" s="3">
        <v>58.525</v>
      </c>
      <c r="L15" s="45">
        <v>0</v>
      </c>
      <c r="M15" s="3">
        <v>26.648</v>
      </c>
      <c r="N15" s="3">
        <v>0.091</v>
      </c>
      <c r="O15" s="3">
        <v>14.218</v>
      </c>
      <c r="P15" s="45">
        <v>0</v>
      </c>
      <c r="Q15" s="3">
        <v>0.078</v>
      </c>
      <c r="R15" s="3">
        <v>0.063</v>
      </c>
      <c r="S15" s="3">
        <v>0.073</v>
      </c>
      <c r="T15" s="3">
        <v>0.304</v>
      </c>
      <c r="U15" s="45">
        <v>0</v>
      </c>
      <c r="V15" s="3">
        <f t="shared" si="1"/>
        <v>100</v>
      </c>
      <c r="W15" s="45"/>
      <c r="X15" s="7">
        <f t="shared" si="0"/>
        <v>4.116261077507385</v>
      </c>
      <c r="Y15" s="3">
        <f>(M15+Q15+R15+S15+T15)/O15</f>
        <v>1.910676607117738</v>
      </c>
      <c r="Z15" s="5">
        <f t="shared" si="2"/>
        <v>98.87206886316416</v>
      </c>
      <c r="AA15" s="5">
        <f t="shared" si="3"/>
        <v>1.1279311368358564</v>
      </c>
    </row>
    <row r="16" spans="1:27" ht="12.75">
      <c r="A16" s="1">
        <v>124</v>
      </c>
      <c r="C16" s="23" t="s">
        <v>85</v>
      </c>
      <c r="D16" s="1">
        <v>7</v>
      </c>
      <c r="E16" s="1" t="s">
        <v>17</v>
      </c>
      <c r="F16" s="1" t="s">
        <v>26</v>
      </c>
      <c r="G16" s="1">
        <v>100</v>
      </c>
      <c r="H16" s="5">
        <v>3.8</v>
      </c>
      <c r="I16" s="3" t="s">
        <v>31</v>
      </c>
      <c r="K16" s="3">
        <v>56.502</v>
      </c>
      <c r="L16" s="45">
        <v>0</v>
      </c>
      <c r="M16" s="3">
        <v>19.102</v>
      </c>
      <c r="N16" s="3">
        <v>0.08</v>
      </c>
      <c r="O16" s="3">
        <v>13.623</v>
      </c>
      <c r="P16" s="45">
        <v>0</v>
      </c>
      <c r="Q16" s="3">
        <v>0.104</v>
      </c>
      <c r="R16" s="3">
        <v>0.029</v>
      </c>
      <c r="S16" s="3">
        <v>0.234</v>
      </c>
      <c r="T16" s="3">
        <v>10.255</v>
      </c>
      <c r="U16" s="3">
        <v>0.072</v>
      </c>
      <c r="V16" s="3">
        <f t="shared" si="1"/>
        <v>100.00099999999999</v>
      </c>
      <c r="W16" s="3"/>
      <c r="X16" s="7">
        <f t="shared" si="0"/>
        <v>4.147544593701828</v>
      </c>
      <c r="Y16" s="3">
        <f>(M16+Q16+R16+S16+T16+U16)/O16</f>
        <v>2.1871834397709757</v>
      </c>
      <c r="Z16" s="5">
        <f t="shared" si="2"/>
        <v>65.06795653506829</v>
      </c>
      <c r="AA16" s="5">
        <f t="shared" si="3"/>
        <v>34.93204346493171</v>
      </c>
    </row>
    <row r="17" spans="1:27" ht="12.75">
      <c r="A17" s="1">
        <v>254</v>
      </c>
      <c r="B17" s="1" t="s">
        <v>184</v>
      </c>
      <c r="C17" s="19" t="s">
        <v>154</v>
      </c>
      <c r="D17" s="1">
        <v>77</v>
      </c>
      <c r="E17" s="1" t="s">
        <v>161</v>
      </c>
      <c r="F17" s="1" t="s">
        <v>26</v>
      </c>
      <c r="G17" s="1">
        <v>80</v>
      </c>
      <c r="I17" s="3" t="s">
        <v>162</v>
      </c>
      <c r="K17" s="3">
        <v>55.86</v>
      </c>
      <c r="L17" s="45">
        <v>0</v>
      </c>
      <c r="M17" s="3">
        <v>16.571</v>
      </c>
      <c r="N17" s="3">
        <v>0</v>
      </c>
      <c r="O17" s="3">
        <v>13.992</v>
      </c>
      <c r="P17" s="45">
        <v>0</v>
      </c>
      <c r="Q17" s="3">
        <v>0.271</v>
      </c>
      <c r="R17" s="3">
        <v>0.046</v>
      </c>
      <c r="S17" s="3">
        <v>0.225</v>
      </c>
      <c r="T17" s="3">
        <v>12.981</v>
      </c>
      <c r="U17" s="3">
        <v>0.053</v>
      </c>
      <c r="V17" s="3">
        <f t="shared" si="1"/>
        <v>99.999</v>
      </c>
      <c r="W17" s="3"/>
      <c r="X17" s="7">
        <f t="shared" si="0"/>
        <v>3.992281303602058</v>
      </c>
      <c r="Y17" s="3">
        <f>(M17+Q17+R17+S17+T17+U17)/O17</f>
        <v>2.1545883361921097</v>
      </c>
      <c r="Z17" s="5">
        <f t="shared" si="2"/>
        <v>56.07403898213319</v>
      </c>
      <c r="AA17" s="5">
        <f t="shared" si="3"/>
        <v>43.92596101786681</v>
      </c>
    </row>
    <row r="18" spans="1:27" ht="12.75">
      <c r="A18" s="1">
        <v>136</v>
      </c>
      <c r="B18" s="1">
        <v>13</v>
      </c>
      <c r="C18" s="23" t="s">
        <v>85</v>
      </c>
      <c r="D18" s="1">
        <v>7</v>
      </c>
      <c r="E18" s="1" t="s">
        <v>36</v>
      </c>
      <c r="F18" s="1" t="s">
        <v>26</v>
      </c>
      <c r="G18" s="1">
        <v>120</v>
      </c>
      <c r="H18" s="5">
        <v>3.2</v>
      </c>
      <c r="I18" s="3" t="s">
        <v>39</v>
      </c>
      <c r="K18" s="3">
        <v>57.114</v>
      </c>
      <c r="L18" s="45">
        <v>0</v>
      </c>
      <c r="M18" s="3">
        <v>27.949</v>
      </c>
      <c r="N18" s="3">
        <v>0.075</v>
      </c>
      <c r="O18" s="3">
        <v>14.518</v>
      </c>
      <c r="P18" s="45">
        <v>0</v>
      </c>
      <c r="Q18" s="3">
        <v>0.034</v>
      </c>
      <c r="R18" s="3">
        <v>0.094</v>
      </c>
      <c r="S18" s="3">
        <v>0.153</v>
      </c>
      <c r="T18" s="3">
        <v>0.064</v>
      </c>
      <c r="U18" s="45">
        <v>0</v>
      </c>
      <c r="V18" s="3">
        <f t="shared" si="1"/>
        <v>100.001</v>
      </c>
      <c r="W18" s="45"/>
      <c r="X18" s="7">
        <f t="shared" si="0"/>
        <v>3.9340129494420717</v>
      </c>
      <c r="Y18" s="3">
        <f aca="true" t="shared" si="4" ref="Y18:Y64">(M18+Q18+R18+S18+T18)/O18</f>
        <v>1.948891031822565</v>
      </c>
      <c r="Z18" s="5">
        <f t="shared" si="2"/>
        <v>99.77153464462928</v>
      </c>
      <c r="AA18" s="5">
        <f t="shared" si="3"/>
        <v>0.22846535537072074</v>
      </c>
    </row>
    <row r="19" spans="1:27" ht="12.75">
      <c r="A19" s="1">
        <v>137</v>
      </c>
      <c r="C19" s="23" t="s">
        <v>85</v>
      </c>
      <c r="D19" s="1">
        <v>7</v>
      </c>
      <c r="E19" s="1" t="s">
        <v>36</v>
      </c>
      <c r="F19" s="1" t="s">
        <v>26</v>
      </c>
      <c r="G19" s="1">
        <v>100</v>
      </c>
      <c r="H19" s="5">
        <v>3.2</v>
      </c>
      <c r="I19" s="3" t="s">
        <v>39</v>
      </c>
      <c r="K19" s="3">
        <v>57.755</v>
      </c>
      <c r="L19" s="45">
        <v>0</v>
      </c>
      <c r="M19" s="3">
        <v>27.378</v>
      </c>
      <c r="N19" s="3">
        <v>0.059</v>
      </c>
      <c r="O19" s="3">
        <v>14.53</v>
      </c>
      <c r="P19" s="45">
        <v>0</v>
      </c>
      <c r="Q19" s="3">
        <v>0.037</v>
      </c>
      <c r="R19" s="3">
        <v>0.062</v>
      </c>
      <c r="S19" s="3">
        <v>0.145</v>
      </c>
      <c r="T19" s="3">
        <v>0.034</v>
      </c>
      <c r="U19" s="45">
        <v>0</v>
      </c>
      <c r="V19" s="3">
        <f t="shared" si="1"/>
        <v>100.00000000000001</v>
      </c>
      <c r="W19" s="45"/>
      <c r="X19" s="7">
        <f t="shared" si="0"/>
        <v>3.974879559532003</v>
      </c>
      <c r="Y19" s="3">
        <f t="shared" si="4"/>
        <v>1.903372333103923</v>
      </c>
      <c r="Z19" s="5">
        <f t="shared" si="2"/>
        <v>99.87596672989932</v>
      </c>
      <c r="AA19" s="5">
        <f t="shared" si="3"/>
        <v>0.12403327010068585</v>
      </c>
    </row>
    <row r="20" spans="1:27" ht="12.75">
      <c r="A20" s="1">
        <v>138</v>
      </c>
      <c r="C20" s="23" t="s">
        <v>85</v>
      </c>
      <c r="D20" s="1">
        <v>10</v>
      </c>
      <c r="E20" s="1" t="s">
        <v>40</v>
      </c>
      <c r="F20" s="1" t="s">
        <v>26</v>
      </c>
      <c r="G20" s="1">
        <v>80</v>
      </c>
      <c r="H20" s="5">
        <v>3.2</v>
      </c>
      <c r="I20" s="3" t="s">
        <v>41</v>
      </c>
      <c r="K20" s="3">
        <v>58.372</v>
      </c>
      <c r="L20" s="45">
        <v>0</v>
      </c>
      <c r="M20" s="3">
        <v>26.713</v>
      </c>
      <c r="N20" s="3">
        <v>0.132</v>
      </c>
      <c r="O20" s="3">
        <v>14.103</v>
      </c>
      <c r="P20" s="45">
        <v>0</v>
      </c>
      <c r="Q20" s="3">
        <v>0.108</v>
      </c>
      <c r="R20" s="3">
        <v>0.214</v>
      </c>
      <c r="S20" s="3">
        <v>0.036</v>
      </c>
      <c r="T20" s="3">
        <v>0.322</v>
      </c>
      <c r="U20" s="45">
        <v>0</v>
      </c>
      <c r="V20" s="3">
        <f t="shared" si="1"/>
        <v>100.00000000000001</v>
      </c>
      <c r="W20" s="45"/>
      <c r="X20" s="7">
        <f t="shared" si="0"/>
        <v>4.13897752251294</v>
      </c>
      <c r="Y20" s="3">
        <f t="shared" si="4"/>
        <v>1.9423526909168263</v>
      </c>
      <c r="Z20" s="5">
        <f t="shared" si="2"/>
        <v>98.808951359349</v>
      </c>
      <c r="AA20" s="5">
        <f t="shared" si="3"/>
        <v>1.1910486406510081</v>
      </c>
    </row>
    <row r="21" spans="1:27" ht="12.75">
      <c r="A21" s="1">
        <v>139</v>
      </c>
      <c r="B21" s="1">
        <v>1</v>
      </c>
      <c r="C21" s="23" t="s">
        <v>85</v>
      </c>
      <c r="D21" s="1">
        <v>10</v>
      </c>
      <c r="E21" s="1" t="s">
        <v>40</v>
      </c>
      <c r="F21" s="1" t="s">
        <v>26</v>
      </c>
      <c r="G21" s="1">
        <v>120</v>
      </c>
      <c r="H21" s="5">
        <v>3.2</v>
      </c>
      <c r="I21" s="3" t="s">
        <v>41</v>
      </c>
      <c r="K21" s="3">
        <v>56.927</v>
      </c>
      <c r="L21" s="45">
        <v>0</v>
      </c>
      <c r="M21" s="3">
        <v>27.966</v>
      </c>
      <c r="N21" s="3">
        <v>0.144</v>
      </c>
      <c r="O21" s="3">
        <v>14.336</v>
      </c>
      <c r="P21" s="45">
        <v>0</v>
      </c>
      <c r="Q21" s="3">
        <v>0.107</v>
      </c>
      <c r="R21" s="3">
        <v>0.183</v>
      </c>
      <c r="S21" s="3">
        <v>0.009</v>
      </c>
      <c r="T21" s="3">
        <v>0.328</v>
      </c>
      <c r="U21" s="45">
        <v>0</v>
      </c>
      <c r="V21" s="3">
        <f t="shared" si="1"/>
        <v>100.00000000000001</v>
      </c>
      <c r="W21" s="45"/>
      <c r="X21" s="7">
        <f t="shared" si="0"/>
        <v>3.970912388392857</v>
      </c>
      <c r="Y21" s="3">
        <f t="shared" si="4"/>
        <v>1.9944893973214286</v>
      </c>
      <c r="Z21" s="5">
        <f t="shared" si="2"/>
        <v>98.8407436205556</v>
      </c>
      <c r="AA21" s="5">
        <f t="shared" si="3"/>
        <v>1.1592563794444053</v>
      </c>
    </row>
    <row r="22" spans="1:27" ht="12.75">
      <c r="A22" s="1">
        <v>140</v>
      </c>
      <c r="C22" s="23" t="s">
        <v>85</v>
      </c>
      <c r="D22" s="1">
        <v>22</v>
      </c>
      <c r="E22" s="1" t="s">
        <v>42</v>
      </c>
      <c r="F22" s="1" t="s">
        <v>26</v>
      </c>
      <c r="G22" s="1">
        <v>80</v>
      </c>
      <c r="H22" s="5">
        <v>3.4</v>
      </c>
      <c r="I22" s="3" t="s">
        <v>43</v>
      </c>
      <c r="K22" s="3">
        <v>55.882</v>
      </c>
      <c r="L22" s="25">
        <v>0.695</v>
      </c>
      <c r="M22" s="3">
        <v>23.947</v>
      </c>
      <c r="N22" s="3">
        <v>0</v>
      </c>
      <c r="O22" s="3">
        <v>13.509</v>
      </c>
      <c r="P22" s="25">
        <v>0.123</v>
      </c>
      <c r="Q22" s="3">
        <v>0.099</v>
      </c>
      <c r="R22" s="3">
        <v>0.043</v>
      </c>
      <c r="S22" s="3">
        <v>0.24</v>
      </c>
      <c r="T22" s="3">
        <v>5.462</v>
      </c>
      <c r="U22" s="45">
        <v>0</v>
      </c>
      <c r="V22" s="3">
        <f t="shared" si="1"/>
        <v>100.00000000000001</v>
      </c>
      <c r="W22" s="45"/>
      <c r="X22" s="7">
        <f t="shared" si="0"/>
        <v>4.136649640980087</v>
      </c>
      <c r="Y22" s="3">
        <f t="shared" si="4"/>
        <v>2.2052705603671625</v>
      </c>
      <c r="Z22" s="5">
        <f t="shared" si="2"/>
        <v>81.42745418069298</v>
      </c>
      <c r="AA22" s="5">
        <f t="shared" si="3"/>
        <v>18.572545819307017</v>
      </c>
    </row>
    <row r="23" spans="1:27" ht="12.75">
      <c r="A23" s="1">
        <v>141</v>
      </c>
      <c r="B23" s="1">
        <v>5</v>
      </c>
      <c r="C23" s="23" t="s">
        <v>85</v>
      </c>
      <c r="D23" s="1">
        <v>22</v>
      </c>
      <c r="E23" s="1" t="s">
        <v>42</v>
      </c>
      <c r="F23" s="1" t="s">
        <v>26</v>
      </c>
      <c r="G23" s="1">
        <v>100</v>
      </c>
      <c r="H23" s="5">
        <v>3.4</v>
      </c>
      <c r="I23" s="3" t="s">
        <v>43</v>
      </c>
      <c r="K23" s="3">
        <v>56.55</v>
      </c>
      <c r="L23" s="25">
        <v>0</v>
      </c>
      <c r="M23" s="3">
        <v>23.83</v>
      </c>
      <c r="N23" s="3">
        <v>0.107</v>
      </c>
      <c r="O23" s="3">
        <v>13.513</v>
      </c>
      <c r="P23" s="25">
        <v>0.168</v>
      </c>
      <c r="Q23" s="3">
        <v>0.106</v>
      </c>
      <c r="R23" s="3">
        <v>0.041</v>
      </c>
      <c r="S23" s="3">
        <v>0.237</v>
      </c>
      <c r="T23" s="3">
        <v>5.446</v>
      </c>
      <c r="U23" s="45">
        <v>0</v>
      </c>
      <c r="V23" s="3">
        <f t="shared" si="1"/>
        <v>99.99799999999999</v>
      </c>
      <c r="W23" s="45"/>
      <c r="X23" s="7">
        <f t="shared" si="0"/>
        <v>4.184859024642936</v>
      </c>
      <c r="Y23" s="3">
        <f t="shared" si="4"/>
        <v>2.194923407089469</v>
      </c>
      <c r="Z23" s="5">
        <f t="shared" si="2"/>
        <v>81.3977319305916</v>
      </c>
      <c r="AA23" s="5">
        <f t="shared" si="3"/>
        <v>18.60226806940839</v>
      </c>
    </row>
    <row r="24" spans="1:27" ht="12.75">
      <c r="A24" s="1">
        <v>142</v>
      </c>
      <c r="B24" s="1">
        <v>4</v>
      </c>
      <c r="C24" s="23" t="s">
        <v>85</v>
      </c>
      <c r="D24" s="1">
        <v>22</v>
      </c>
      <c r="E24" s="1" t="s">
        <v>42</v>
      </c>
      <c r="F24" s="1" t="s">
        <v>26</v>
      </c>
      <c r="G24" s="1">
        <v>100</v>
      </c>
      <c r="H24" s="5">
        <v>3.4</v>
      </c>
      <c r="I24" s="3" t="s">
        <v>46</v>
      </c>
      <c r="K24" s="3">
        <v>56.219</v>
      </c>
      <c r="L24" s="25">
        <v>0.476</v>
      </c>
      <c r="M24" s="3">
        <v>19.798</v>
      </c>
      <c r="N24" s="3">
        <v>0.067</v>
      </c>
      <c r="O24" s="3">
        <v>13.881</v>
      </c>
      <c r="P24" s="25">
        <v>0</v>
      </c>
      <c r="Q24" s="3">
        <v>0.129</v>
      </c>
      <c r="R24" s="3">
        <v>0.032</v>
      </c>
      <c r="S24" s="3">
        <v>0.292</v>
      </c>
      <c r="T24" s="3">
        <v>9.107</v>
      </c>
      <c r="U24" s="45">
        <v>0</v>
      </c>
      <c r="V24" s="3">
        <f t="shared" si="1"/>
        <v>100.00099999999999</v>
      </c>
      <c r="W24" s="45"/>
      <c r="X24" s="7">
        <f aca="true" t="shared" si="5" ref="X24:X64">K24/O24</f>
        <v>4.05006843887328</v>
      </c>
      <c r="Y24" s="3">
        <f t="shared" si="4"/>
        <v>2.1149773071104385</v>
      </c>
      <c r="Z24" s="5">
        <f t="shared" si="2"/>
        <v>68.49334025255146</v>
      </c>
      <c r="AA24" s="5">
        <f t="shared" si="3"/>
        <v>31.50665974744854</v>
      </c>
    </row>
    <row r="25" spans="1:27" ht="12.75">
      <c r="A25" s="1">
        <v>143</v>
      </c>
      <c r="C25" s="23" t="s">
        <v>85</v>
      </c>
      <c r="D25" s="1">
        <v>22</v>
      </c>
      <c r="E25" s="1" t="s">
        <v>42</v>
      </c>
      <c r="F25" s="1" t="s">
        <v>26</v>
      </c>
      <c r="G25" s="1">
        <v>100</v>
      </c>
      <c r="H25" s="5">
        <v>3.6</v>
      </c>
      <c r="I25" s="3" t="s">
        <v>47</v>
      </c>
      <c r="K25" s="3">
        <v>55.815</v>
      </c>
      <c r="L25" s="25">
        <v>0.435</v>
      </c>
      <c r="M25" s="3">
        <v>21.32</v>
      </c>
      <c r="N25" s="3">
        <v>0.098</v>
      </c>
      <c r="O25" s="3">
        <v>14.25</v>
      </c>
      <c r="P25" s="25">
        <v>0</v>
      </c>
      <c r="Q25" s="3">
        <v>0.084</v>
      </c>
      <c r="R25" s="3">
        <v>0.023</v>
      </c>
      <c r="S25" s="3">
        <v>0.262</v>
      </c>
      <c r="T25" s="3">
        <v>7.712</v>
      </c>
      <c r="U25" s="45">
        <v>0</v>
      </c>
      <c r="V25" s="3">
        <f t="shared" si="1"/>
        <v>99.999</v>
      </c>
      <c r="W25" s="45"/>
      <c r="X25" s="7">
        <f t="shared" si="5"/>
        <v>3.9168421052631577</v>
      </c>
      <c r="Y25" s="3">
        <f t="shared" si="4"/>
        <v>2.0632280701754384</v>
      </c>
      <c r="Z25" s="5">
        <f t="shared" si="2"/>
        <v>73.43620832185175</v>
      </c>
      <c r="AA25" s="5">
        <f t="shared" si="3"/>
        <v>26.563791678148252</v>
      </c>
    </row>
    <row r="26" spans="1:27" ht="12.75">
      <c r="A26" s="1">
        <v>144</v>
      </c>
      <c r="C26" s="23" t="s">
        <v>85</v>
      </c>
      <c r="D26" s="1">
        <v>17</v>
      </c>
      <c r="E26" s="1" t="s">
        <v>48</v>
      </c>
      <c r="F26" s="1" t="s">
        <v>26</v>
      </c>
      <c r="G26" s="1">
        <v>80</v>
      </c>
      <c r="H26" s="5">
        <v>3.6</v>
      </c>
      <c r="I26" s="3" t="s">
        <v>49</v>
      </c>
      <c r="K26" s="3">
        <v>56.571</v>
      </c>
      <c r="L26" s="45">
        <v>0</v>
      </c>
      <c r="M26" s="3">
        <v>16.61</v>
      </c>
      <c r="N26" s="3">
        <v>0.063</v>
      </c>
      <c r="O26" s="3">
        <v>13.99</v>
      </c>
      <c r="P26" s="3">
        <v>0.19</v>
      </c>
      <c r="Q26" s="3">
        <v>0.165</v>
      </c>
      <c r="R26" s="3">
        <v>0.057</v>
      </c>
      <c r="S26" s="3">
        <v>0.272</v>
      </c>
      <c r="T26" s="3">
        <v>12.081</v>
      </c>
      <c r="U26" s="45">
        <v>0</v>
      </c>
      <c r="V26" s="3">
        <f t="shared" si="1"/>
        <v>99.99900000000001</v>
      </c>
      <c r="W26" s="45"/>
      <c r="X26" s="7">
        <f t="shared" si="5"/>
        <v>4.043674052894925</v>
      </c>
      <c r="Y26" s="3">
        <f t="shared" si="4"/>
        <v>2.0861329521086485</v>
      </c>
      <c r="Z26" s="5">
        <f t="shared" si="2"/>
        <v>57.892718971105914</v>
      </c>
      <c r="AA26" s="5">
        <f t="shared" si="3"/>
        <v>42.10728102889408</v>
      </c>
    </row>
    <row r="27" spans="1:27" ht="12.75">
      <c r="A27" s="1">
        <v>145</v>
      </c>
      <c r="B27" s="1">
        <v>3</v>
      </c>
      <c r="C27" s="23" t="s">
        <v>85</v>
      </c>
      <c r="D27" s="1">
        <v>17</v>
      </c>
      <c r="E27" s="1" t="s">
        <v>48</v>
      </c>
      <c r="F27" s="1" t="s">
        <v>26</v>
      </c>
      <c r="G27" s="1">
        <v>80</v>
      </c>
      <c r="H27" s="5">
        <v>3.6</v>
      </c>
      <c r="I27" s="3" t="s">
        <v>50</v>
      </c>
      <c r="K27" s="3">
        <v>57.642</v>
      </c>
      <c r="L27" s="3">
        <v>0</v>
      </c>
      <c r="M27" s="3">
        <v>16.12</v>
      </c>
      <c r="N27" s="3">
        <v>0</v>
      </c>
      <c r="O27" s="3">
        <v>13.99</v>
      </c>
      <c r="P27" s="3">
        <v>0.206</v>
      </c>
      <c r="Q27" s="3">
        <v>0.159</v>
      </c>
      <c r="R27" s="3">
        <v>0.031</v>
      </c>
      <c r="S27" s="3">
        <v>0.241</v>
      </c>
      <c r="T27" s="3">
        <v>11.611</v>
      </c>
      <c r="U27" s="45">
        <v>0</v>
      </c>
      <c r="V27" s="3">
        <f t="shared" si="1"/>
        <v>100.00000000000001</v>
      </c>
      <c r="W27" s="45"/>
      <c r="X27" s="7">
        <f t="shared" si="5"/>
        <v>4.1202287348105795</v>
      </c>
      <c r="Y27" s="3">
        <f t="shared" si="4"/>
        <v>2.0130092923516796</v>
      </c>
      <c r="Z27" s="5">
        <f t="shared" si="2"/>
        <v>58.129890735999425</v>
      </c>
      <c r="AA27" s="5">
        <f t="shared" si="3"/>
        <v>41.870109264000575</v>
      </c>
    </row>
    <row r="28" spans="1:27" ht="12.75">
      <c r="A28" s="19">
        <v>156</v>
      </c>
      <c r="B28" s="19"/>
      <c r="C28" s="23" t="s">
        <v>85</v>
      </c>
      <c r="D28" s="19">
        <v>41</v>
      </c>
      <c r="E28" s="19" t="s">
        <v>62</v>
      </c>
      <c r="F28" s="19" t="s">
        <v>26</v>
      </c>
      <c r="G28" s="19">
        <v>100</v>
      </c>
      <c r="H28" s="20">
        <v>3.8</v>
      </c>
      <c r="I28" s="21" t="s">
        <v>63</v>
      </c>
      <c r="K28" s="3">
        <v>57.33</v>
      </c>
      <c r="L28" s="3">
        <v>0</v>
      </c>
      <c r="M28" s="3">
        <v>20.012</v>
      </c>
      <c r="N28" s="3">
        <v>0.104</v>
      </c>
      <c r="O28" s="3">
        <v>14.587</v>
      </c>
      <c r="P28" s="3">
        <v>0.049</v>
      </c>
      <c r="Q28" s="3">
        <v>0.031</v>
      </c>
      <c r="R28" s="3">
        <v>0.048</v>
      </c>
      <c r="S28" s="3">
        <v>0.237</v>
      </c>
      <c r="T28" s="3">
        <v>7.602</v>
      </c>
      <c r="U28" s="45">
        <v>0</v>
      </c>
      <c r="V28" s="3">
        <f t="shared" si="1"/>
        <v>100.00000000000001</v>
      </c>
      <c r="W28" s="45"/>
      <c r="X28" s="7">
        <f t="shared" si="5"/>
        <v>3.9302118324535544</v>
      </c>
      <c r="Y28" s="3">
        <f t="shared" si="4"/>
        <v>1.914718585041475</v>
      </c>
      <c r="Z28" s="5">
        <f t="shared" si="2"/>
        <v>72.47048598536973</v>
      </c>
      <c r="AA28" s="5">
        <f t="shared" si="3"/>
        <v>27.529514014630262</v>
      </c>
    </row>
    <row r="29" spans="1:27" ht="12.75">
      <c r="A29" s="19">
        <v>157</v>
      </c>
      <c r="B29" s="19"/>
      <c r="C29" s="23" t="s">
        <v>85</v>
      </c>
      <c r="D29" s="19">
        <v>41</v>
      </c>
      <c r="E29" s="19" t="s">
        <v>62</v>
      </c>
      <c r="F29" s="19" t="s">
        <v>26</v>
      </c>
      <c r="G29" s="19">
        <v>100</v>
      </c>
      <c r="H29" s="20">
        <v>3.7</v>
      </c>
      <c r="I29" s="21" t="s">
        <v>68</v>
      </c>
      <c r="K29" s="3">
        <v>57.593</v>
      </c>
      <c r="L29" s="3">
        <v>0</v>
      </c>
      <c r="M29" s="3">
        <v>19.405</v>
      </c>
      <c r="N29" s="3">
        <v>0</v>
      </c>
      <c r="O29" s="3">
        <v>13.994</v>
      </c>
      <c r="P29" s="3">
        <v>0.029</v>
      </c>
      <c r="Q29" s="3">
        <v>0.082</v>
      </c>
      <c r="R29" s="3">
        <v>0.038</v>
      </c>
      <c r="S29" s="3">
        <v>0.233</v>
      </c>
      <c r="T29" s="3">
        <v>8.626</v>
      </c>
      <c r="U29" s="45">
        <v>0</v>
      </c>
      <c r="V29" s="3">
        <f t="shared" si="1"/>
        <v>100</v>
      </c>
      <c r="W29" s="45"/>
      <c r="X29" s="7">
        <f t="shared" si="5"/>
        <v>4.1155495212233815</v>
      </c>
      <c r="Y29" s="3">
        <f t="shared" si="4"/>
        <v>2.0282978419322566</v>
      </c>
      <c r="Z29" s="5">
        <f t="shared" si="2"/>
        <v>69.22692733045558</v>
      </c>
      <c r="AA29" s="5">
        <f t="shared" si="3"/>
        <v>30.773072669544433</v>
      </c>
    </row>
    <row r="30" spans="1:27" ht="12.75">
      <c r="A30" s="19">
        <v>159</v>
      </c>
      <c r="B30" s="19">
        <v>7</v>
      </c>
      <c r="C30" s="23" t="s">
        <v>85</v>
      </c>
      <c r="D30" s="19">
        <v>41</v>
      </c>
      <c r="E30" s="19" t="s">
        <v>62</v>
      </c>
      <c r="F30" s="19" t="s">
        <v>26</v>
      </c>
      <c r="G30" s="19">
        <v>100</v>
      </c>
      <c r="H30" s="20">
        <v>3.6</v>
      </c>
      <c r="I30" s="21" t="s">
        <v>67</v>
      </c>
      <c r="K30" s="3">
        <v>56.766</v>
      </c>
      <c r="L30" s="3">
        <v>0.291</v>
      </c>
      <c r="M30" s="3">
        <v>19.845</v>
      </c>
      <c r="N30" s="3">
        <v>0.073</v>
      </c>
      <c r="O30" s="3">
        <v>13.995</v>
      </c>
      <c r="P30" s="3">
        <v>0.076</v>
      </c>
      <c r="Q30" s="3">
        <v>0.07</v>
      </c>
      <c r="R30" s="3">
        <v>0</v>
      </c>
      <c r="S30" s="3">
        <v>0.232</v>
      </c>
      <c r="T30" s="3">
        <v>8.652</v>
      </c>
      <c r="U30" s="45">
        <v>0</v>
      </c>
      <c r="V30" s="3">
        <f t="shared" si="1"/>
        <v>99.99999999999997</v>
      </c>
      <c r="W30" s="45"/>
      <c r="X30" s="7">
        <f t="shared" si="5"/>
        <v>4.056162915326903</v>
      </c>
      <c r="Y30" s="3">
        <f t="shared" si="4"/>
        <v>2.0578063594140765</v>
      </c>
      <c r="Z30" s="5">
        <f t="shared" si="2"/>
        <v>69.63890935887987</v>
      </c>
      <c r="AA30" s="5">
        <f t="shared" si="3"/>
        <v>30.361090641120114</v>
      </c>
    </row>
    <row r="31" spans="1:27" ht="12.75">
      <c r="A31" s="19">
        <v>161</v>
      </c>
      <c r="B31" s="19">
        <v>8</v>
      </c>
      <c r="C31" s="23" t="s">
        <v>85</v>
      </c>
      <c r="D31" s="19">
        <v>41</v>
      </c>
      <c r="E31" s="19" t="s">
        <v>62</v>
      </c>
      <c r="F31" s="19" t="s">
        <v>26</v>
      </c>
      <c r="G31" s="19">
        <v>80</v>
      </c>
      <c r="H31" s="20">
        <v>3.2</v>
      </c>
      <c r="I31" s="21" t="s">
        <v>71</v>
      </c>
      <c r="K31" s="3">
        <v>58.346</v>
      </c>
      <c r="L31" s="3">
        <v>0</v>
      </c>
      <c r="M31" s="3">
        <v>27.375</v>
      </c>
      <c r="N31" s="3">
        <v>0.131</v>
      </c>
      <c r="O31" s="3">
        <v>13.814</v>
      </c>
      <c r="P31" s="3">
        <v>0.012</v>
      </c>
      <c r="Q31" s="3">
        <v>0.015</v>
      </c>
      <c r="R31" s="3">
        <v>0.066</v>
      </c>
      <c r="S31" s="3">
        <v>0.176</v>
      </c>
      <c r="T31" s="3">
        <v>0.065</v>
      </c>
      <c r="U31" s="45">
        <v>0</v>
      </c>
      <c r="V31" s="3">
        <f t="shared" si="1"/>
        <v>100</v>
      </c>
      <c r="W31" s="45"/>
      <c r="X31" s="7">
        <f t="shared" si="5"/>
        <v>4.2236861155349645</v>
      </c>
      <c r="Y31" s="3">
        <f t="shared" si="4"/>
        <v>2.0049949326769942</v>
      </c>
      <c r="Z31" s="5">
        <f t="shared" si="2"/>
        <v>99.76311953352769</v>
      </c>
      <c r="AA31" s="3">
        <f t="shared" si="3"/>
        <v>0.2368804664723032</v>
      </c>
    </row>
    <row r="32" spans="1:27" ht="12.75">
      <c r="A32" s="19">
        <v>345</v>
      </c>
      <c r="B32" s="19">
        <v>345</v>
      </c>
      <c r="C32" s="63" t="s">
        <v>281</v>
      </c>
      <c r="D32" s="19">
        <v>41</v>
      </c>
      <c r="E32" s="19" t="s">
        <v>283</v>
      </c>
      <c r="F32" s="19" t="s">
        <v>26</v>
      </c>
      <c r="G32" s="19">
        <v>100</v>
      </c>
      <c r="H32" s="20">
        <v>3.2</v>
      </c>
      <c r="I32" s="21" t="s">
        <v>282</v>
      </c>
      <c r="K32" s="3">
        <v>56.197</v>
      </c>
      <c r="L32" s="3">
        <v>0</v>
      </c>
      <c r="M32" s="3">
        <v>26.828</v>
      </c>
      <c r="N32" s="3">
        <v>0.032</v>
      </c>
      <c r="O32" s="3">
        <v>14.319</v>
      </c>
      <c r="P32" s="3">
        <v>0</v>
      </c>
      <c r="Q32" s="3">
        <v>0.1</v>
      </c>
      <c r="R32" s="3">
        <v>0.123</v>
      </c>
      <c r="S32" s="3">
        <v>0.101</v>
      </c>
      <c r="T32" s="3">
        <v>2.3</v>
      </c>
      <c r="U32" s="45">
        <v>0</v>
      </c>
      <c r="V32" s="3">
        <f t="shared" si="1"/>
        <v>100</v>
      </c>
      <c r="W32" s="45"/>
      <c r="X32" s="7">
        <f t="shared" si="5"/>
        <v>3.9246455758083663</v>
      </c>
      <c r="Y32" s="3">
        <f t="shared" si="4"/>
        <v>2.056847545219638</v>
      </c>
      <c r="Z32" s="5">
        <f t="shared" si="2"/>
        <v>92.10381763251854</v>
      </c>
      <c r="AA32" s="3">
        <f t="shared" si="3"/>
        <v>7.896182367481461</v>
      </c>
    </row>
    <row r="33" spans="1:27" ht="12.75">
      <c r="A33" s="1">
        <v>166</v>
      </c>
      <c r="C33" s="1" t="s">
        <v>82</v>
      </c>
      <c r="D33" s="1">
        <v>22</v>
      </c>
      <c r="E33" s="1" t="s">
        <v>42</v>
      </c>
      <c r="F33" s="1" t="s">
        <v>26</v>
      </c>
      <c r="G33" s="1">
        <v>100</v>
      </c>
      <c r="H33" s="5">
        <v>3.4</v>
      </c>
      <c r="I33" s="3" t="s">
        <v>83</v>
      </c>
      <c r="K33" s="3">
        <v>57.6743</v>
      </c>
      <c r="L33" s="3">
        <v>0</v>
      </c>
      <c r="M33" s="3">
        <v>21.571</v>
      </c>
      <c r="N33" s="3">
        <v>0.109</v>
      </c>
      <c r="O33" s="3">
        <v>14.337</v>
      </c>
      <c r="P33" s="3">
        <v>0.034</v>
      </c>
      <c r="Q33" s="3">
        <v>0.146</v>
      </c>
      <c r="R33" s="3">
        <v>0.018</v>
      </c>
      <c r="S33" s="3">
        <v>0.235</v>
      </c>
      <c r="T33" s="3">
        <v>5.875</v>
      </c>
      <c r="U33" s="45">
        <v>0</v>
      </c>
      <c r="V33" s="3">
        <f t="shared" si="1"/>
        <v>99.9993</v>
      </c>
      <c r="W33" s="45"/>
      <c r="X33" s="7">
        <f t="shared" si="5"/>
        <v>4.022759294134059</v>
      </c>
      <c r="Y33" s="3">
        <f t="shared" si="4"/>
        <v>1.942177582478901</v>
      </c>
      <c r="Z33" s="5">
        <f t="shared" si="2"/>
        <v>78.59433068571012</v>
      </c>
      <c r="AA33" s="5">
        <f t="shared" si="3"/>
        <v>21.405669314289877</v>
      </c>
    </row>
    <row r="34" spans="1:27" ht="12.75">
      <c r="A34" s="1">
        <v>171</v>
      </c>
      <c r="C34" s="1" t="s">
        <v>82</v>
      </c>
      <c r="D34" s="1">
        <v>57</v>
      </c>
      <c r="E34" s="1" t="s">
        <v>91</v>
      </c>
      <c r="F34" s="1" t="s">
        <v>26</v>
      </c>
      <c r="G34" s="1">
        <v>100</v>
      </c>
      <c r="H34" s="5">
        <v>3.3</v>
      </c>
      <c r="I34" s="3" t="s">
        <v>92</v>
      </c>
      <c r="K34" s="3">
        <v>56.824</v>
      </c>
      <c r="L34" s="45">
        <v>0</v>
      </c>
      <c r="M34" s="3">
        <v>28.185</v>
      </c>
      <c r="N34" s="3">
        <v>0</v>
      </c>
      <c r="O34" s="3">
        <v>13.562</v>
      </c>
      <c r="P34" s="45">
        <v>0</v>
      </c>
      <c r="Q34" s="3">
        <v>0.074</v>
      </c>
      <c r="R34" s="3">
        <v>0.091</v>
      </c>
      <c r="S34" s="3">
        <v>0.342</v>
      </c>
      <c r="T34" s="3">
        <v>0.922</v>
      </c>
      <c r="U34" s="45">
        <v>0</v>
      </c>
      <c r="V34" s="3">
        <f t="shared" si="1"/>
        <v>99.99999999999999</v>
      </c>
      <c r="W34" s="45"/>
      <c r="X34" s="7">
        <f t="shared" si="5"/>
        <v>4.1899424863589445</v>
      </c>
      <c r="Y34" s="3">
        <f t="shared" si="4"/>
        <v>2.183601238755346</v>
      </c>
      <c r="Z34" s="5">
        <f t="shared" si="2"/>
        <v>96.83237709142131</v>
      </c>
      <c r="AA34" s="5">
        <f t="shared" si="3"/>
        <v>3.1676229085786924</v>
      </c>
    </row>
    <row r="35" spans="1:27" ht="12.75">
      <c r="A35" s="1">
        <v>172</v>
      </c>
      <c r="B35" s="1">
        <v>9</v>
      </c>
      <c r="C35" s="1" t="s">
        <v>82</v>
      </c>
      <c r="D35" s="1">
        <v>57</v>
      </c>
      <c r="E35" s="1" t="s">
        <v>91</v>
      </c>
      <c r="F35" s="1" t="s">
        <v>26</v>
      </c>
      <c r="G35" s="1">
        <v>100</v>
      </c>
      <c r="H35" s="5">
        <v>3.3</v>
      </c>
      <c r="I35" s="3" t="s">
        <v>92</v>
      </c>
      <c r="K35" s="3">
        <v>56.777</v>
      </c>
      <c r="L35" s="45">
        <v>0</v>
      </c>
      <c r="M35" s="3">
        <v>27.641</v>
      </c>
      <c r="N35" s="3">
        <v>0.044</v>
      </c>
      <c r="O35" s="3">
        <v>14.123</v>
      </c>
      <c r="P35" s="45">
        <v>0</v>
      </c>
      <c r="Q35" s="3">
        <v>0.054</v>
      </c>
      <c r="R35" s="3">
        <v>0.092</v>
      </c>
      <c r="S35" s="3">
        <v>0.318</v>
      </c>
      <c r="T35" s="3">
        <v>0.953</v>
      </c>
      <c r="U35" s="45">
        <v>0</v>
      </c>
      <c r="V35" s="3">
        <f t="shared" si="1"/>
        <v>100.00200000000001</v>
      </c>
      <c r="W35" s="45"/>
      <c r="X35" s="7">
        <f t="shared" si="5"/>
        <v>4.020179848474121</v>
      </c>
      <c r="Y35" s="3">
        <f t="shared" si="4"/>
        <v>2.057494866529774</v>
      </c>
      <c r="Z35" s="5">
        <f t="shared" si="2"/>
        <v>96.66713296495769</v>
      </c>
      <c r="AA35" s="5">
        <f t="shared" si="3"/>
        <v>3.332867035042317</v>
      </c>
    </row>
    <row r="36" spans="1:27" ht="12.75">
      <c r="A36" s="1">
        <v>190</v>
      </c>
      <c r="C36" s="1" t="s">
        <v>96</v>
      </c>
      <c r="D36" s="1">
        <v>57</v>
      </c>
      <c r="E36" s="1" t="s">
        <v>97</v>
      </c>
      <c r="F36" s="1" t="s">
        <v>26</v>
      </c>
      <c r="G36" s="1">
        <v>80</v>
      </c>
      <c r="H36" s="5">
        <v>3.4</v>
      </c>
      <c r="I36" s="3" t="s">
        <v>98</v>
      </c>
      <c r="K36" s="3">
        <v>57.79</v>
      </c>
      <c r="L36" s="45">
        <v>0</v>
      </c>
      <c r="M36" s="3">
        <v>26.768</v>
      </c>
      <c r="N36" s="3">
        <v>0.158</v>
      </c>
      <c r="O36" s="3">
        <v>14.2</v>
      </c>
      <c r="P36" s="45">
        <v>0</v>
      </c>
      <c r="Q36" s="3">
        <v>0.041</v>
      </c>
      <c r="R36" s="3">
        <v>0.055</v>
      </c>
      <c r="S36" s="3">
        <v>0.206</v>
      </c>
      <c r="T36" s="3">
        <v>0.783</v>
      </c>
      <c r="U36" s="45">
        <v>0</v>
      </c>
      <c r="V36" s="3">
        <f t="shared" si="1"/>
        <v>100.001</v>
      </c>
      <c r="W36" s="45"/>
      <c r="X36" s="7">
        <f t="shared" si="5"/>
        <v>4.069718309859155</v>
      </c>
      <c r="Y36" s="3">
        <f t="shared" si="4"/>
        <v>1.9614788732394368</v>
      </c>
      <c r="Z36" s="5">
        <f t="shared" si="2"/>
        <v>97.15799789481325</v>
      </c>
      <c r="AA36" s="5">
        <f t="shared" si="3"/>
        <v>2.8420021051867446</v>
      </c>
    </row>
    <row r="37" spans="1:27" ht="12.75">
      <c r="A37" s="1">
        <v>191</v>
      </c>
      <c r="C37" s="1" t="s">
        <v>96</v>
      </c>
      <c r="D37" s="1">
        <v>57</v>
      </c>
      <c r="E37" s="1" t="s">
        <v>97</v>
      </c>
      <c r="F37" s="1" t="s">
        <v>26</v>
      </c>
      <c r="G37" s="1">
        <v>80</v>
      </c>
      <c r="H37" s="5">
        <v>3.4</v>
      </c>
      <c r="I37" s="3" t="s">
        <v>98</v>
      </c>
      <c r="K37" s="3">
        <v>56.784</v>
      </c>
      <c r="L37" s="45">
        <v>0</v>
      </c>
      <c r="M37" s="3">
        <v>28.147</v>
      </c>
      <c r="N37" s="3">
        <v>0</v>
      </c>
      <c r="O37" s="3">
        <v>13.97</v>
      </c>
      <c r="P37" s="45">
        <v>0</v>
      </c>
      <c r="Q37" s="3">
        <v>0.017</v>
      </c>
      <c r="R37" s="3">
        <v>0.09</v>
      </c>
      <c r="S37" s="3">
        <v>0.225</v>
      </c>
      <c r="T37" s="3">
        <v>0.766</v>
      </c>
      <c r="U37" s="45">
        <v>0</v>
      </c>
      <c r="V37" s="3">
        <f t="shared" si="1"/>
        <v>99.999</v>
      </c>
      <c r="W37" s="45"/>
      <c r="X37" s="7">
        <f t="shared" si="5"/>
        <v>4.06471009305655</v>
      </c>
      <c r="Y37" s="3">
        <f t="shared" si="4"/>
        <v>2.0934144595561914</v>
      </c>
      <c r="Z37" s="5">
        <f t="shared" si="2"/>
        <v>97.35067270777851</v>
      </c>
      <c r="AA37" s="5">
        <f t="shared" si="3"/>
        <v>2.6493272922214923</v>
      </c>
    </row>
    <row r="38" spans="1:27" ht="12.75">
      <c r="A38" s="1">
        <v>193</v>
      </c>
      <c r="C38" s="1" t="s">
        <v>96</v>
      </c>
      <c r="D38" s="1">
        <v>57</v>
      </c>
      <c r="E38" s="1" t="s">
        <v>97</v>
      </c>
      <c r="F38" s="1" t="s">
        <v>26</v>
      </c>
      <c r="G38" s="1">
        <v>80</v>
      </c>
      <c r="H38" s="5">
        <v>3.4</v>
      </c>
      <c r="I38" s="3" t="s">
        <v>98</v>
      </c>
      <c r="K38" s="3">
        <v>56.816</v>
      </c>
      <c r="L38" s="45">
        <v>0</v>
      </c>
      <c r="M38" s="3">
        <v>27.876</v>
      </c>
      <c r="N38" s="3">
        <v>0.067</v>
      </c>
      <c r="O38" s="3">
        <v>14.033</v>
      </c>
      <c r="P38" s="45">
        <v>0</v>
      </c>
      <c r="Q38" s="3">
        <v>0.02</v>
      </c>
      <c r="R38" s="3">
        <v>0.11</v>
      </c>
      <c r="S38" s="3">
        <v>0.225</v>
      </c>
      <c r="T38" s="3">
        <v>0.854</v>
      </c>
      <c r="U38" s="45">
        <v>0</v>
      </c>
      <c r="V38" s="3">
        <f t="shared" si="1"/>
        <v>100.00099999999999</v>
      </c>
      <c r="W38" s="45"/>
      <c r="X38" s="7">
        <f t="shared" si="5"/>
        <v>4.048742250409749</v>
      </c>
      <c r="Y38" s="3">
        <f t="shared" si="4"/>
        <v>2.072614551414523</v>
      </c>
      <c r="Z38" s="5">
        <f t="shared" si="2"/>
        <v>97.02749738948833</v>
      </c>
      <c r="AA38" s="5">
        <f t="shared" si="3"/>
        <v>2.9725026105116603</v>
      </c>
    </row>
    <row r="39" spans="1:27" ht="12.75">
      <c r="A39" s="1">
        <v>251</v>
      </c>
      <c r="C39" s="1" t="s">
        <v>154</v>
      </c>
      <c r="D39" s="1">
        <v>57</v>
      </c>
      <c r="E39" s="1" t="s">
        <v>97</v>
      </c>
      <c r="F39" s="1" t="s">
        <v>26</v>
      </c>
      <c r="G39" s="1">
        <v>75</v>
      </c>
      <c r="H39" s="5">
        <v>3.2</v>
      </c>
      <c r="I39" s="3" t="s">
        <v>155</v>
      </c>
      <c r="K39" s="3">
        <v>57.14</v>
      </c>
      <c r="L39" s="45">
        <v>0</v>
      </c>
      <c r="M39" s="3">
        <v>27.764</v>
      </c>
      <c r="N39" s="3">
        <v>0.05</v>
      </c>
      <c r="O39" s="3">
        <v>13.784</v>
      </c>
      <c r="P39" s="45">
        <v>0</v>
      </c>
      <c r="Q39" s="3">
        <v>0.017</v>
      </c>
      <c r="R39" s="3">
        <v>0.097</v>
      </c>
      <c r="S39" s="3">
        <v>0.229</v>
      </c>
      <c r="T39" s="3">
        <v>0.919</v>
      </c>
      <c r="U39" s="45">
        <v>0</v>
      </c>
      <c r="V39" s="3">
        <f t="shared" si="1"/>
        <v>99.99999999999999</v>
      </c>
      <c r="W39" s="45"/>
      <c r="X39" s="7">
        <f t="shared" si="5"/>
        <v>4.145385954730122</v>
      </c>
      <c r="Y39" s="3">
        <f t="shared" si="4"/>
        <v>2.105774811375508</v>
      </c>
      <c r="Z39" s="5">
        <f t="shared" si="2"/>
        <v>96.7960115748004</v>
      </c>
      <c r="AA39" s="5">
        <f t="shared" si="3"/>
        <v>3.203988425199596</v>
      </c>
    </row>
    <row r="40" spans="1:27" ht="12.75">
      <c r="A40" s="1">
        <v>252</v>
      </c>
      <c r="B40" s="1" t="s">
        <v>185</v>
      </c>
      <c r="C40" s="1" t="s">
        <v>154</v>
      </c>
      <c r="D40" s="1">
        <v>57</v>
      </c>
      <c r="E40" s="1" t="s">
        <v>97</v>
      </c>
      <c r="F40" s="1" t="s">
        <v>26</v>
      </c>
      <c r="G40" s="1">
        <v>80</v>
      </c>
      <c r="H40" s="5">
        <v>3.2</v>
      </c>
      <c r="I40" s="3" t="s">
        <v>155</v>
      </c>
      <c r="K40" s="3">
        <v>56.455</v>
      </c>
      <c r="L40" s="45">
        <v>0</v>
      </c>
      <c r="M40" s="3">
        <v>28.359</v>
      </c>
      <c r="N40" s="3">
        <v>0</v>
      </c>
      <c r="O40" s="3">
        <v>13.942</v>
      </c>
      <c r="P40" s="45">
        <v>0</v>
      </c>
      <c r="Q40" s="3">
        <v>0.031</v>
      </c>
      <c r="R40" s="3">
        <v>0.1</v>
      </c>
      <c r="S40" s="3">
        <v>0.233</v>
      </c>
      <c r="T40" s="3">
        <v>0.88</v>
      </c>
      <c r="U40" s="45">
        <v>0</v>
      </c>
      <c r="V40" s="3">
        <f t="shared" si="1"/>
        <v>100</v>
      </c>
      <c r="W40" s="45"/>
      <c r="X40" s="7">
        <f t="shared" si="5"/>
        <v>4.04927557021948</v>
      </c>
      <c r="Y40" s="3">
        <f t="shared" si="4"/>
        <v>2.123296514129967</v>
      </c>
      <c r="Z40" s="5">
        <f t="shared" si="2"/>
        <v>96.99032114641403</v>
      </c>
      <c r="AA40" s="5">
        <f t="shared" si="3"/>
        <v>3.0096788535859638</v>
      </c>
    </row>
    <row r="41" spans="1:27" ht="12.75">
      <c r="A41" s="1">
        <v>199</v>
      </c>
      <c r="B41" s="1" t="s">
        <v>186</v>
      </c>
      <c r="C41" s="1" t="s">
        <v>96</v>
      </c>
      <c r="D41" s="1">
        <v>80</v>
      </c>
      <c r="E41" s="1" t="s">
        <v>99</v>
      </c>
      <c r="F41" s="1" t="s">
        <v>26</v>
      </c>
      <c r="G41" s="1">
        <v>100</v>
      </c>
      <c r="H41" s="5">
        <v>3.7</v>
      </c>
      <c r="I41" s="3" t="s">
        <v>107</v>
      </c>
      <c r="K41" s="3">
        <v>56.098</v>
      </c>
      <c r="L41" s="45">
        <v>0</v>
      </c>
      <c r="M41" s="3">
        <v>12.235</v>
      </c>
      <c r="N41" s="3">
        <v>0</v>
      </c>
      <c r="O41" s="3">
        <v>13.6</v>
      </c>
      <c r="P41" s="3">
        <v>0.124</v>
      </c>
      <c r="Q41" s="3">
        <v>0.049</v>
      </c>
      <c r="R41" s="3">
        <v>0.052</v>
      </c>
      <c r="S41" s="3">
        <v>0.248</v>
      </c>
      <c r="T41" s="3">
        <v>17.595</v>
      </c>
      <c r="U41" s="45">
        <v>0</v>
      </c>
      <c r="V41" s="3">
        <f t="shared" si="1"/>
        <v>100.001</v>
      </c>
      <c r="W41" s="45"/>
      <c r="X41" s="7">
        <f t="shared" si="5"/>
        <v>4.124852941176471</v>
      </c>
      <c r="Y41" s="3">
        <f t="shared" si="4"/>
        <v>2.2190441176470586</v>
      </c>
      <c r="Z41" s="5">
        <f t="shared" si="2"/>
        <v>41.01575595038552</v>
      </c>
      <c r="AA41" s="5">
        <f t="shared" si="3"/>
        <v>58.98424404961449</v>
      </c>
    </row>
    <row r="42" spans="1:27" ht="12.75">
      <c r="A42" s="1">
        <v>200</v>
      </c>
      <c r="C42" s="1" t="s">
        <v>96</v>
      </c>
      <c r="D42" s="1">
        <v>80</v>
      </c>
      <c r="E42" s="1" t="s">
        <v>99</v>
      </c>
      <c r="F42" s="1" t="s">
        <v>26</v>
      </c>
      <c r="G42" s="1">
        <v>75</v>
      </c>
      <c r="H42" s="5">
        <v>3.7</v>
      </c>
      <c r="I42" s="3" t="s">
        <v>107</v>
      </c>
      <c r="K42" s="3">
        <v>56.878</v>
      </c>
      <c r="L42" s="45">
        <v>0</v>
      </c>
      <c r="M42" s="3">
        <v>12.353</v>
      </c>
      <c r="N42" s="3">
        <v>0</v>
      </c>
      <c r="O42" s="3">
        <v>13.637</v>
      </c>
      <c r="P42" s="3">
        <v>0</v>
      </c>
      <c r="Q42" s="3">
        <v>0.145</v>
      </c>
      <c r="R42" s="3">
        <v>0.09</v>
      </c>
      <c r="S42" s="3">
        <v>0.256</v>
      </c>
      <c r="T42" s="3">
        <v>16.64</v>
      </c>
      <c r="U42" s="3">
        <v>0</v>
      </c>
      <c r="V42" s="3">
        <f t="shared" si="1"/>
        <v>99.999</v>
      </c>
      <c r="W42" s="3"/>
      <c r="X42" s="7">
        <f t="shared" si="5"/>
        <v>4.170858693260981</v>
      </c>
      <c r="Y42" s="3">
        <f t="shared" si="4"/>
        <v>2.162059103908484</v>
      </c>
      <c r="Z42" s="5">
        <f t="shared" si="2"/>
        <v>42.606836132859655</v>
      </c>
      <c r="AA42" s="5">
        <f t="shared" si="3"/>
        <v>57.39316386714034</v>
      </c>
    </row>
    <row r="43" spans="1:27" ht="12.75">
      <c r="A43" s="1">
        <v>235</v>
      </c>
      <c r="C43" s="1" t="s">
        <v>135</v>
      </c>
      <c r="D43" s="1">
        <v>10</v>
      </c>
      <c r="E43" s="1" t="s">
        <v>136</v>
      </c>
      <c r="F43" s="1" t="s">
        <v>26</v>
      </c>
      <c r="G43" s="1">
        <v>100</v>
      </c>
      <c r="H43" s="5">
        <v>3.4</v>
      </c>
      <c r="I43" s="3" t="s">
        <v>137</v>
      </c>
      <c r="K43" s="3">
        <v>57.366</v>
      </c>
      <c r="L43" s="45">
        <v>0</v>
      </c>
      <c r="M43" s="3">
        <v>25.367</v>
      </c>
      <c r="N43" s="3">
        <v>0.162</v>
      </c>
      <c r="O43" s="3">
        <v>14.268</v>
      </c>
      <c r="P43" s="45">
        <v>0</v>
      </c>
      <c r="Q43" s="3">
        <v>0.157</v>
      </c>
      <c r="R43" s="3">
        <v>0.07</v>
      </c>
      <c r="S43" s="3">
        <v>0.287</v>
      </c>
      <c r="T43" s="3">
        <v>2.324</v>
      </c>
      <c r="U43" s="3">
        <v>0</v>
      </c>
      <c r="V43" s="3">
        <f t="shared" si="1"/>
        <v>100.001</v>
      </c>
      <c r="W43" s="3"/>
      <c r="X43" s="7">
        <f t="shared" si="5"/>
        <v>4.0206055508830945</v>
      </c>
      <c r="Y43" s="3">
        <f t="shared" si="4"/>
        <v>1.9768012335295764</v>
      </c>
      <c r="Z43" s="5">
        <f t="shared" si="2"/>
        <v>91.60738145968004</v>
      </c>
      <c r="AA43" s="5">
        <f t="shared" si="3"/>
        <v>8.392618540319958</v>
      </c>
    </row>
    <row r="44" spans="1:27" ht="12.75">
      <c r="A44" s="1">
        <v>240</v>
      </c>
      <c r="C44" s="1" t="s">
        <v>135</v>
      </c>
      <c r="D44" s="1">
        <v>10</v>
      </c>
      <c r="E44" s="1" t="s">
        <v>136</v>
      </c>
      <c r="F44" s="1" t="s">
        <v>26</v>
      </c>
      <c r="G44" s="1">
        <v>100</v>
      </c>
      <c r="H44" s="5">
        <v>3.4</v>
      </c>
      <c r="I44" s="3" t="s">
        <v>141</v>
      </c>
      <c r="K44" s="3">
        <v>57.795</v>
      </c>
      <c r="L44" s="45">
        <v>0</v>
      </c>
      <c r="M44" s="3">
        <v>25.036</v>
      </c>
      <c r="N44" s="3">
        <v>0.218</v>
      </c>
      <c r="O44" s="3">
        <v>14.073</v>
      </c>
      <c r="P44" s="45">
        <v>0</v>
      </c>
      <c r="Q44" s="3">
        <v>0.096</v>
      </c>
      <c r="R44" s="3">
        <v>0.053</v>
      </c>
      <c r="S44" s="3">
        <v>0.249</v>
      </c>
      <c r="T44" s="3">
        <v>2.48</v>
      </c>
      <c r="U44" s="3">
        <v>0</v>
      </c>
      <c r="V44" s="3">
        <f t="shared" si="1"/>
        <v>100.00000000000001</v>
      </c>
      <c r="W44" s="3"/>
      <c r="X44" s="7">
        <f t="shared" si="5"/>
        <v>4.106800255808996</v>
      </c>
      <c r="Y44" s="3">
        <f t="shared" si="4"/>
        <v>1.9835145313721312</v>
      </c>
      <c r="Z44" s="5">
        <f t="shared" si="2"/>
        <v>90.98706207297572</v>
      </c>
      <c r="AA44" s="5">
        <f t="shared" si="3"/>
        <v>9.012937927024277</v>
      </c>
    </row>
    <row r="45" spans="1:27" ht="12.75">
      <c r="A45" s="1">
        <v>243</v>
      </c>
      <c r="B45" s="1">
        <v>2</v>
      </c>
      <c r="C45" s="1" t="s">
        <v>142</v>
      </c>
      <c r="D45" s="1">
        <v>10</v>
      </c>
      <c r="E45" s="1" t="s">
        <v>136</v>
      </c>
      <c r="F45" s="1" t="s">
        <v>26</v>
      </c>
      <c r="G45" s="1">
        <v>80</v>
      </c>
      <c r="H45" s="5">
        <v>3.4</v>
      </c>
      <c r="I45" s="3" t="s">
        <v>144</v>
      </c>
      <c r="K45" s="3">
        <v>56.895</v>
      </c>
      <c r="L45" s="3">
        <v>0</v>
      </c>
      <c r="M45" s="3">
        <v>25.676</v>
      </c>
      <c r="N45" s="3">
        <v>0.117</v>
      </c>
      <c r="O45" s="3">
        <v>13.925</v>
      </c>
      <c r="P45" s="3">
        <v>0</v>
      </c>
      <c r="Q45" s="3">
        <v>0.131</v>
      </c>
      <c r="R45" s="3">
        <v>0.067</v>
      </c>
      <c r="S45" s="3">
        <v>0.272</v>
      </c>
      <c r="T45" s="3">
        <v>2.917</v>
      </c>
      <c r="U45" s="3">
        <v>0</v>
      </c>
      <c r="V45" s="3">
        <f t="shared" si="1"/>
        <v>100</v>
      </c>
      <c r="W45" s="3"/>
      <c r="X45" s="7">
        <f t="shared" si="5"/>
        <v>4.085816876122083</v>
      </c>
      <c r="Y45" s="3">
        <f t="shared" si="4"/>
        <v>2.0871095152603227</v>
      </c>
      <c r="Z45" s="5">
        <f t="shared" si="2"/>
        <v>89.7982023572203</v>
      </c>
      <c r="AA45" s="5">
        <f t="shared" si="3"/>
        <v>10.201797642779702</v>
      </c>
    </row>
    <row r="46" spans="1:27" ht="12.75">
      <c r="A46" s="1">
        <v>259</v>
      </c>
      <c r="C46" s="1" t="s">
        <v>171</v>
      </c>
      <c r="D46" s="1">
        <v>10</v>
      </c>
      <c r="E46" s="1" t="s">
        <v>136</v>
      </c>
      <c r="F46" s="1" t="s">
        <v>26</v>
      </c>
      <c r="G46" s="1">
        <v>80</v>
      </c>
      <c r="H46" s="5">
        <v>3.4</v>
      </c>
      <c r="I46" s="3" t="s">
        <v>144</v>
      </c>
      <c r="K46" s="3">
        <v>56.9</v>
      </c>
      <c r="L46" s="3">
        <v>0</v>
      </c>
      <c r="M46" s="3">
        <v>25.391</v>
      </c>
      <c r="N46" s="3">
        <v>0</v>
      </c>
      <c r="O46" s="3">
        <v>14.093</v>
      </c>
      <c r="P46" s="3">
        <v>0.031</v>
      </c>
      <c r="Q46" s="3">
        <v>0</v>
      </c>
      <c r="R46" s="3">
        <v>0</v>
      </c>
      <c r="S46" s="3">
        <v>0.164</v>
      </c>
      <c r="T46" s="3">
        <v>3.421</v>
      </c>
      <c r="U46" s="3">
        <v>0</v>
      </c>
      <c r="V46" s="3">
        <f t="shared" si="1"/>
        <v>100.00000000000001</v>
      </c>
      <c r="W46" s="3"/>
      <c r="X46" s="7">
        <f t="shared" si="5"/>
        <v>4.037465408358759</v>
      </c>
      <c r="Y46" s="3">
        <f t="shared" si="4"/>
        <v>2.0560561981125383</v>
      </c>
      <c r="Z46" s="5">
        <f t="shared" si="2"/>
        <v>88.12647507982786</v>
      </c>
      <c r="AA46" s="5">
        <f t="shared" si="3"/>
        <v>11.87352492017215</v>
      </c>
    </row>
    <row r="47" spans="1:27" ht="12.75">
      <c r="A47" s="1">
        <v>289</v>
      </c>
      <c r="C47" s="1" t="s">
        <v>223</v>
      </c>
      <c r="D47" s="1">
        <v>22</v>
      </c>
      <c r="E47" s="1" t="s">
        <v>224</v>
      </c>
      <c r="F47" s="1" t="s">
        <v>26</v>
      </c>
      <c r="G47" s="1">
        <v>100</v>
      </c>
      <c r="H47" s="5">
        <v>3.6</v>
      </c>
      <c r="I47" s="3" t="s">
        <v>227</v>
      </c>
      <c r="K47" s="3">
        <v>57.13</v>
      </c>
      <c r="L47" s="3">
        <v>0</v>
      </c>
      <c r="M47" s="3">
        <v>24.032</v>
      </c>
      <c r="N47" s="3">
        <v>0</v>
      </c>
      <c r="O47" s="3">
        <v>14.413</v>
      </c>
      <c r="P47" s="3">
        <v>0</v>
      </c>
      <c r="Q47" s="3">
        <v>0.139</v>
      </c>
      <c r="R47" s="3">
        <v>0</v>
      </c>
      <c r="S47" s="3">
        <v>0.179</v>
      </c>
      <c r="T47" s="3">
        <v>4.108</v>
      </c>
      <c r="U47" s="3">
        <v>0</v>
      </c>
      <c r="V47" s="3">
        <f t="shared" si="1"/>
        <v>100.001</v>
      </c>
      <c r="W47" s="3"/>
      <c r="X47" s="7">
        <f t="shared" si="5"/>
        <v>3.9637826961770624</v>
      </c>
      <c r="Y47" s="3">
        <f t="shared" si="4"/>
        <v>1.9744674946229097</v>
      </c>
      <c r="Z47" s="5">
        <f t="shared" si="2"/>
        <v>85.40156361051883</v>
      </c>
      <c r="AA47" s="5">
        <f t="shared" si="3"/>
        <v>14.598436389481165</v>
      </c>
    </row>
    <row r="48" spans="1:27" ht="12.75">
      <c r="A48" s="1">
        <v>332</v>
      </c>
      <c r="C48" s="1" t="s">
        <v>234</v>
      </c>
      <c r="D48" s="1">
        <v>141</v>
      </c>
      <c r="E48" s="1" t="s">
        <v>235</v>
      </c>
      <c r="F48" s="1" t="s">
        <v>26</v>
      </c>
      <c r="G48" s="1">
        <v>100</v>
      </c>
      <c r="H48" s="5">
        <v>3.5</v>
      </c>
      <c r="I48" s="3" t="s">
        <v>236</v>
      </c>
      <c r="K48" s="3">
        <v>56.426</v>
      </c>
      <c r="L48" s="3">
        <v>0</v>
      </c>
      <c r="M48" s="3">
        <v>24.126</v>
      </c>
      <c r="N48" s="3">
        <v>0</v>
      </c>
      <c r="O48" s="3">
        <v>14.386</v>
      </c>
      <c r="P48" s="3">
        <v>0</v>
      </c>
      <c r="Q48" s="3">
        <v>0</v>
      </c>
      <c r="R48" s="3">
        <v>0</v>
      </c>
      <c r="S48" s="3">
        <v>0.171</v>
      </c>
      <c r="T48" s="3">
        <v>4.891</v>
      </c>
      <c r="U48" s="3">
        <v>0</v>
      </c>
      <c r="V48" s="3">
        <f t="shared" si="1"/>
        <v>100.00000000000001</v>
      </c>
      <c r="W48" s="3"/>
      <c r="X48" s="7">
        <f t="shared" si="5"/>
        <v>3.9222855554010847</v>
      </c>
      <c r="Y48" s="3">
        <f t="shared" si="4"/>
        <v>2.028917002641457</v>
      </c>
      <c r="Z48" s="5">
        <f t="shared" si="2"/>
        <v>83.14436364889546</v>
      </c>
      <c r="AA48" s="5">
        <f t="shared" si="3"/>
        <v>16.855636351104522</v>
      </c>
    </row>
    <row r="49" spans="1:27" ht="12.75">
      <c r="A49" s="1">
        <v>481</v>
      </c>
      <c r="C49" s="1" t="s">
        <v>268</v>
      </c>
      <c r="D49" s="1">
        <v>10</v>
      </c>
      <c r="E49" s="58" t="s">
        <v>138</v>
      </c>
      <c r="F49" s="58" t="s">
        <v>26</v>
      </c>
      <c r="G49" s="1">
        <v>100</v>
      </c>
      <c r="H49" s="5">
        <v>3.3</v>
      </c>
      <c r="I49" s="3" t="s">
        <v>269</v>
      </c>
      <c r="K49" s="3">
        <v>59.213</v>
      </c>
      <c r="L49" s="3">
        <v>0</v>
      </c>
      <c r="M49" s="3">
        <v>25.648</v>
      </c>
      <c r="N49" s="3">
        <v>0.077</v>
      </c>
      <c r="O49" s="3">
        <v>14.439</v>
      </c>
      <c r="P49" s="3">
        <v>0</v>
      </c>
      <c r="Q49" s="3">
        <v>0.094</v>
      </c>
      <c r="R49" s="3">
        <v>0.183</v>
      </c>
      <c r="S49" s="3">
        <v>0.022</v>
      </c>
      <c r="T49" s="3">
        <v>0.323</v>
      </c>
      <c r="U49" s="3">
        <v>0</v>
      </c>
      <c r="V49" s="3">
        <f t="shared" si="1"/>
        <v>99.99900000000001</v>
      </c>
      <c r="W49" s="7"/>
      <c r="X49" s="7">
        <f t="shared" si="5"/>
        <v>4.100907265046056</v>
      </c>
      <c r="Y49" s="3">
        <f t="shared" si="4"/>
        <v>1.8193780732737723</v>
      </c>
      <c r="Z49" s="5">
        <f t="shared" si="2"/>
        <v>98.75630510954527</v>
      </c>
      <c r="AA49" s="5">
        <f t="shared" si="3"/>
        <v>1.243694890454738</v>
      </c>
    </row>
    <row r="50" spans="1:27" ht="12.75">
      <c r="A50" s="1">
        <v>187</v>
      </c>
      <c r="B50" s="1">
        <v>6</v>
      </c>
      <c r="C50" s="1" t="s">
        <v>270</v>
      </c>
      <c r="D50" s="1">
        <v>26</v>
      </c>
      <c r="E50" s="1" t="s">
        <v>271</v>
      </c>
      <c r="F50" s="1" t="s">
        <v>26</v>
      </c>
      <c r="G50" s="1">
        <v>100</v>
      </c>
      <c r="H50" s="5">
        <v>4.7</v>
      </c>
      <c r="I50" s="3" t="s">
        <v>272</v>
      </c>
      <c r="K50" s="3">
        <v>56.533</v>
      </c>
      <c r="L50" s="3">
        <v>0</v>
      </c>
      <c r="M50" s="3">
        <v>0.937</v>
      </c>
      <c r="N50" s="3">
        <v>0.285</v>
      </c>
      <c r="O50" s="3">
        <v>13.9</v>
      </c>
      <c r="P50" s="3">
        <v>0.215</v>
      </c>
      <c r="Q50" s="3">
        <v>0.015</v>
      </c>
      <c r="R50" s="3">
        <v>0.102</v>
      </c>
      <c r="S50" s="3">
        <v>2.71</v>
      </c>
      <c r="T50" s="3">
        <v>25.304</v>
      </c>
      <c r="U50" s="3">
        <v>0</v>
      </c>
      <c r="V50" s="3">
        <f t="shared" si="1"/>
        <v>100.001</v>
      </c>
      <c r="W50" s="7"/>
      <c r="X50" s="7">
        <f t="shared" si="5"/>
        <v>4.067122302158273</v>
      </c>
      <c r="Y50" s="3">
        <f t="shared" si="4"/>
        <v>2.0912230215827337</v>
      </c>
      <c r="Z50" s="5">
        <f t="shared" si="2"/>
        <v>3.5707480660035826</v>
      </c>
      <c r="AA50" s="5">
        <f t="shared" si="3"/>
        <v>96.42925193399641</v>
      </c>
    </row>
    <row r="51" spans="1:27" ht="12.75">
      <c r="A51" s="1">
        <v>561</v>
      </c>
      <c r="C51" s="1" t="s">
        <v>306</v>
      </c>
      <c r="D51" s="1">
        <v>61</v>
      </c>
      <c r="E51" s="1" t="s">
        <v>308</v>
      </c>
      <c r="F51" s="1" t="s">
        <v>26</v>
      </c>
      <c r="G51" s="1">
        <v>100</v>
      </c>
      <c r="H51" s="5">
        <v>3.2</v>
      </c>
      <c r="I51" s="3" t="s">
        <v>310</v>
      </c>
      <c r="K51" s="3">
        <v>58.415</v>
      </c>
      <c r="L51" s="3">
        <v>0</v>
      </c>
      <c r="M51" s="3">
        <v>27.124</v>
      </c>
      <c r="N51" s="3">
        <v>0.158</v>
      </c>
      <c r="O51" s="3">
        <v>13.961</v>
      </c>
      <c r="P51" s="3">
        <v>0</v>
      </c>
      <c r="Q51" s="3">
        <v>0</v>
      </c>
      <c r="R51" s="3">
        <v>0.018</v>
      </c>
      <c r="S51" s="3">
        <v>0.028</v>
      </c>
      <c r="T51" s="3">
        <v>0.296</v>
      </c>
      <c r="U51" s="3">
        <v>0</v>
      </c>
      <c r="V51" s="3">
        <f t="shared" si="1"/>
        <v>100.00000000000001</v>
      </c>
      <c r="W51" s="7"/>
      <c r="X51" s="7">
        <f t="shared" si="5"/>
        <v>4.184155862760547</v>
      </c>
      <c r="Y51" s="3">
        <f t="shared" si="4"/>
        <v>1.967337583267674</v>
      </c>
      <c r="Z51" s="5">
        <f t="shared" si="2"/>
        <v>98.92049598832969</v>
      </c>
      <c r="AA51" s="5">
        <f t="shared" si="3"/>
        <v>1.0795040116703136</v>
      </c>
    </row>
    <row r="52" spans="1:27" ht="12.75">
      <c r="A52" s="1">
        <v>565</v>
      </c>
      <c r="C52" s="1" t="s">
        <v>306</v>
      </c>
      <c r="D52" s="1">
        <v>57</v>
      </c>
      <c r="E52" s="1" t="s">
        <v>303</v>
      </c>
      <c r="F52" s="1" t="s">
        <v>26</v>
      </c>
      <c r="G52" s="1">
        <v>100</v>
      </c>
      <c r="H52" s="5">
        <v>3.3</v>
      </c>
      <c r="I52" s="3" t="s">
        <v>312</v>
      </c>
      <c r="K52" s="7">
        <v>57.297</v>
      </c>
      <c r="L52" s="7">
        <v>0</v>
      </c>
      <c r="M52" s="7">
        <v>27.613</v>
      </c>
      <c r="N52" s="7">
        <v>0.107</v>
      </c>
      <c r="O52" s="7">
        <v>14.554</v>
      </c>
      <c r="P52" s="7">
        <v>0</v>
      </c>
      <c r="Q52" s="7">
        <v>0</v>
      </c>
      <c r="R52" s="7">
        <v>0.077</v>
      </c>
      <c r="S52" s="7">
        <v>0.166</v>
      </c>
      <c r="T52" s="7">
        <v>0.185</v>
      </c>
      <c r="U52" s="7">
        <v>0</v>
      </c>
      <c r="V52" s="3">
        <f t="shared" si="1"/>
        <v>99.999</v>
      </c>
      <c r="W52" s="7"/>
      <c r="X52" s="7">
        <f t="shared" si="5"/>
        <v>3.9368558471897757</v>
      </c>
      <c r="Y52" s="3">
        <f t="shared" si="4"/>
        <v>1.9266868214923731</v>
      </c>
      <c r="Z52" s="5">
        <f t="shared" si="2"/>
        <v>99.33448449528743</v>
      </c>
      <c r="AA52" s="5">
        <f t="shared" si="3"/>
        <v>0.6655155047125693</v>
      </c>
    </row>
    <row r="53" spans="1:27" ht="12.75">
      <c r="A53" s="1">
        <v>566</v>
      </c>
      <c r="C53" s="1" t="s">
        <v>306</v>
      </c>
      <c r="D53" s="1">
        <v>57</v>
      </c>
      <c r="E53" s="1" t="s">
        <v>303</v>
      </c>
      <c r="F53" s="1" t="s">
        <v>26</v>
      </c>
      <c r="G53" s="1">
        <v>130</v>
      </c>
      <c r="H53" s="5">
        <v>3.3</v>
      </c>
      <c r="I53" s="3" t="s">
        <v>311</v>
      </c>
      <c r="K53" s="7">
        <v>56.115</v>
      </c>
      <c r="L53" s="7">
        <v>0</v>
      </c>
      <c r="M53" s="7">
        <v>28.336</v>
      </c>
      <c r="N53" s="7">
        <v>0</v>
      </c>
      <c r="O53" s="7">
        <v>14.304</v>
      </c>
      <c r="P53" s="7">
        <v>0</v>
      </c>
      <c r="Q53" s="7">
        <v>0.103</v>
      </c>
      <c r="R53" s="7">
        <v>0.117</v>
      </c>
      <c r="S53" s="7">
        <v>0.373</v>
      </c>
      <c r="T53" s="7">
        <v>0.651</v>
      </c>
      <c r="U53" s="7">
        <v>0</v>
      </c>
      <c r="V53" s="3">
        <f t="shared" si="1"/>
        <v>99.999</v>
      </c>
      <c r="W53" s="7"/>
      <c r="X53" s="7">
        <f t="shared" si="5"/>
        <v>3.923028523489933</v>
      </c>
      <c r="Y53" s="3">
        <f t="shared" si="4"/>
        <v>2.067953020134228</v>
      </c>
      <c r="Z53" s="5">
        <f t="shared" si="2"/>
        <v>97.75416566046849</v>
      </c>
      <c r="AA53" s="5">
        <f t="shared" si="3"/>
        <v>2.2458343395315143</v>
      </c>
    </row>
    <row r="54" spans="1:27" ht="12.75">
      <c r="A54" s="1">
        <v>570</v>
      </c>
      <c r="C54" s="1" t="s">
        <v>306</v>
      </c>
      <c r="D54" s="1">
        <v>57</v>
      </c>
      <c r="E54" s="1" t="s">
        <v>303</v>
      </c>
      <c r="F54" s="1" t="s">
        <v>26</v>
      </c>
      <c r="G54" s="1">
        <v>120</v>
      </c>
      <c r="H54" s="5">
        <v>3.5</v>
      </c>
      <c r="I54" s="3" t="s">
        <v>313</v>
      </c>
      <c r="K54" s="7">
        <v>56.76</v>
      </c>
      <c r="L54" s="7">
        <v>0</v>
      </c>
      <c r="M54" s="7">
        <v>23.951</v>
      </c>
      <c r="N54" s="7">
        <v>0</v>
      </c>
      <c r="O54" s="7">
        <v>14.372</v>
      </c>
      <c r="P54" s="7">
        <v>0</v>
      </c>
      <c r="Q54" s="7">
        <v>0.072</v>
      </c>
      <c r="R54" s="7">
        <v>0.044</v>
      </c>
      <c r="S54" s="7">
        <v>0.158</v>
      </c>
      <c r="T54" s="7">
        <v>4.642</v>
      </c>
      <c r="U54" s="7">
        <v>0</v>
      </c>
      <c r="V54" s="3">
        <f t="shared" si="1"/>
        <v>99.999</v>
      </c>
      <c r="W54" s="7"/>
      <c r="X54" s="7">
        <f t="shared" si="5"/>
        <v>3.949345950459226</v>
      </c>
      <c r="Y54" s="3">
        <f t="shared" si="4"/>
        <v>2.0085583078207625</v>
      </c>
      <c r="Z54" s="5">
        <f t="shared" si="2"/>
        <v>83.76525723079075</v>
      </c>
      <c r="AA54" s="5">
        <f t="shared" si="3"/>
        <v>16.234742769209248</v>
      </c>
    </row>
    <row r="55" spans="1:27" ht="12.75">
      <c r="A55" s="1">
        <v>567</v>
      </c>
      <c r="C55" s="1" t="s">
        <v>306</v>
      </c>
      <c r="D55" s="1">
        <v>57</v>
      </c>
      <c r="E55" s="1" t="s">
        <v>303</v>
      </c>
      <c r="F55" s="1" t="s">
        <v>26</v>
      </c>
      <c r="G55" s="1">
        <v>130</v>
      </c>
      <c r="H55" s="5">
        <v>3.3</v>
      </c>
      <c r="I55" s="3" t="s">
        <v>314</v>
      </c>
      <c r="K55" s="7">
        <v>56.772</v>
      </c>
      <c r="L55" s="7">
        <v>0</v>
      </c>
      <c r="M55" s="7">
        <v>23.829</v>
      </c>
      <c r="N55" s="7">
        <v>0</v>
      </c>
      <c r="O55" s="7">
        <v>14.708</v>
      </c>
      <c r="P55" s="7">
        <v>0</v>
      </c>
      <c r="Q55" s="7">
        <v>0.102</v>
      </c>
      <c r="R55" s="7">
        <v>0.082</v>
      </c>
      <c r="S55" s="7">
        <v>0.159</v>
      </c>
      <c r="T55" s="7">
        <v>4.348</v>
      </c>
      <c r="U55" s="7">
        <v>0</v>
      </c>
      <c r="V55" s="3">
        <f t="shared" si="1"/>
        <v>100</v>
      </c>
      <c r="W55" s="7"/>
      <c r="X55" s="7">
        <f t="shared" si="5"/>
        <v>3.859940168615719</v>
      </c>
      <c r="Y55" s="3">
        <f t="shared" si="4"/>
        <v>1.9390807723687788</v>
      </c>
      <c r="Z55" s="5">
        <f t="shared" si="2"/>
        <v>84.56897469567379</v>
      </c>
      <c r="AA55" s="5">
        <f t="shared" si="3"/>
        <v>15.431025304326223</v>
      </c>
    </row>
    <row r="56" spans="1:27" ht="12.75">
      <c r="A56" s="1">
        <v>569</v>
      </c>
      <c r="C56" s="1" t="s">
        <v>315</v>
      </c>
      <c r="D56" s="1">
        <v>57</v>
      </c>
      <c r="E56" s="1" t="s">
        <v>303</v>
      </c>
      <c r="F56" s="1" t="s">
        <v>26</v>
      </c>
      <c r="G56" s="1">
        <v>150</v>
      </c>
      <c r="H56" s="5">
        <v>3.5</v>
      </c>
      <c r="I56" s="3" t="s">
        <v>316</v>
      </c>
      <c r="K56" s="7">
        <v>55.906</v>
      </c>
      <c r="L56" s="7">
        <v>0</v>
      </c>
      <c r="M56" s="7">
        <v>25.91</v>
      </c>
      <c r="N56" s="7">
        <v>0</v>
      </c>
      <c r="O56" s="7">
        <v>14.323</v>
      </c>
      <c r="P56" s="7">
        <v>0</v>
      </c>
      <c r="Q56" s="7">
        <v>0.09</v>
      </c>
      <c r="R56" s="7">
        <v>0.144</v>
      </c>
      <c r="S56" s="7">
        <v>0.176</v>
      </c>
      <c r="T56" s="7">
        <v>3.451</v>
      </c>
      <c r="U56" s="7">
        <v>0</v>
      </c>
      <c r="V56" s="3">
        <f t="shared" si="1"/>
        <v>100.00000000000001</v>
      </c>
      <c r="W56" s="7"/>
      <c r="X56" s="7">
        <f t="shared" si="5"/>
        <v>3.9032325630105422</v>
      </c>
      <c r="Y56" s="3">
        <f t="shared" si="4"/>
        <v>2.0785449975563774</v>
      </c>
      <c r="Z56" s="5">
        <f t="shared" si="2"/>
        <v>88.24631313647356</v>
      </c>
      <c r="AA56" s="5">
        <f t="shared" si="3"/>
        <v>11.753686863526447</v>
      </c>
    </row>
    <row r="57" spans="1:27" ht="12.75">
      <c r="A57" s="1">
        <v>580</v>
      </c>
      <c r="C57" s="1" t="s">
        <v>319</v>
      </c>
      <c r="D57" s="1">
        <v>77</v>
      </c>
      <c r="E57" s="1" t="s">
        <v>320</v>
      </c>
      <c r="F57" s="1" t="s">
        <v>26</v>
      </c>
      <c r="G57" s="1">
        <v>100</v>
      </c>
      <c r="H57" s="5">
        <v>3.6</v>
      </c>
      <c r="I57" s="3" t="s">
        <v>321</v>
      </c>
      <c r="K57" s="7">
        <v>57.575</v>
      </c>
      <c r="L57" s="7">
        <v>0</v>
      </c>
      <c r="M57" s="7">
        <v>17.56</v>
      </c>
      <c r="N57" s="7">
        <v>0.15</v>
      </c>
      <c r="O57" s="7">
        <v>14.343</v>
      </c>
      <c r="P57" s="7">
        <v>0</v>
      </c>
      <c r="Q57" s="7">
        <v>0.133</v>
      </c>
      <c r="R57" s="7">
        <v>0.09</v>
      </c>
      <c r="S57" s="7">
        <v>0.203</v>
      </c>
      <c r="T57" s="7">
        <v>9.946</v>
      </c>
      <c r="U57" s="7">
        <v>0</v>
      </c>
      <c r="V57" s="3">
        <f t="shared" si="1"/>
        <v>100.00000000000001</v>
      </c>
      <c r="W57" s="7"/>
      <c r="X57" s="7">
        <f t="shared" si="5"/>
        <v>4.014153245485603</v>
      </c>
      <c r="Y57" s="3">
        <f t="shared" si="4"/>
        <v>1.9474308024820466</v>
      </c>
      <c r="Z57" s="5">
        <f t="shared" si="2"/>
        <v>63.840616592743395</v>
      </c>
      <c r="AA57" s="5">
        <f t="shared" si="3"/>
        <v>36.1593834072566</v>
      </c>
    </row>
    <row r="58" spans="1:27" ht="12.75">
      <c r="A58" s="1">
        <v>584</v>
      </c>
      <c r="C58" s="1" t="s">
        <v>327</v>
      </c>
      <c r="D58" s="1">
        <v>25</v>
      </c>
      <c r="E58" s="1" t="s">
        <v>328</v>
      </c>
      <c r="F58" s="1" t="s">
        <v>26</v>
      </c>
      <c r="G58" s="1">
        <v>100</v>
      </c>
      <c r="H58" s="5">
        <v>3.4</v>
      </c>
      <c r="I58" s="3" t="s">
        <v>329</v>
      </c>
      <c r="K58" s="7">
        <v>56.749</v>
      </c>
      <c r="L58" s="7">
        <v>0</v>
      </c>
      <c r="M58" s="7">
        <v>25.117</v>
      </c>
      <c r="N58" s="7">
        <v>0.031</v>
      </c>
      <c r="O58" s="7">
        <v>13.977</v>
      </c>
      <c r="P58" s="7">
        <v>0</v>
      </c>
      <c r="Q58" s="7">
        <v>0.063</v>
      </c>
      <c r="R58" s="7">
        <v>0.044</v>
      </c>
      <c r="S58" s="7">
        <v>0.247</v>
      </c>
      <c r="T58" s="7">
        <v>3.772</v>
      </c>
      <c r="U58" s="7">
        <v>0</v>
      </c>
      <c r="V58" s="3">
        <f t="shared" si="1"/>
        <v>100.00000000000001</v>
      </c>
      <c r="W58" s="7"/>
      <c r="X58" s="7">
        <f t="shared" si="5"/>
        <v>4.060170279745296</v>
      </c>
      <c r="Y58" s="3">
        <f t="shared" si="4"/>
        <v>2.092222937683337</v>
      </c>
      <c r="Z58" s="5">
        <f t="shared" si="2"/>
        <v>86.94312714181869</v>
      </c>
      <c r="AA58" s="5">
        <f t="shared" si="3"/>
        <v>13.056872858181315</v>
      </c>
    </row>
    <row r="59" spans="1:27" ht="12.75">
      <c r="A59" s="1">
        <v>575</v>
      </c>
      <c r="C59" s="1" t="s">
        <v>330</v>
      </c>
      <c r="D59" s="1">
        <v>57</v>
      </c>
      <c r="E59" s="1" t="s">
        <v>331</v>
      </c>
      <c r="F59" s="1" t="s">
        <v>26</v>
      </c>
      <c r="G59" s="1">
        <v>80</v>
      </c>
      <c r="H59" s="5">
        <v>3.3</v>
      </c>
      <c r="I59" s="3" t="s">
        <v>332</v>
      </c>
      <c r="K59" s="7">
        <v>56.485</v>
      </c>
      <c r="L59" s="7">
        <v>0</v>
      </c>
      <c r="M59" s="7">
        <v>29.197</v>
      </c>
      <c r="N59" s="7">
        <v>0.057</v>
      </c>
      <c r="O59" s="7">
        <v>13.803</v>
      </c>
      <c r="P59" s="7">
        <v>0</v>
      </c>
      <c r="Q59" s="7">
        <v>0.097</v>
      </c>
      <c r="R59" s="7">
        <v>0.143</v>
      </c>
      <c r="S59" s="7">
        <v>0.119</v>
      </c>
      <c r="T59" s="7">
        <v>0.1</v>
      </c>
      <c r="U59" s="7">
        <v>0</v>
      </c>
      <c r="V59" s="3">
        <f t="shared" si="1"/>
        <v>100.00099999999999</v>
      </c>
      <c r="W59" s="7"/>
      <c r="X59" s="7">
        <f t="shared" si="5"/>
        <v>4.092226327609939</v>
      </c>
      <c r="Y59" s="3">
        <f t="shared" si="4"/>
        <v>2.1485184380207203</v>
      </c>
      <c r="Z59" s="5">
        <f t="shared" si="2"/>
        <v>99.658668123016</v>
      </c>
      <c r="AA59" s="5">
        <f t="shared" si="3"/>
        <v>0.34133187698399153</v>
      </c>
    </row>
    <row r="60" spans="1:27" ht="12.75">
      <c r="A60" s="1">
        <v>593</v>
      </c>
      <c r="C60" s="1" t="s">
        <v>337</v>
      </c>
      <c r="D60" s="1">
        <v>77</v>
      </c>
      <c r="E60" s="1" t="s">
        <v>338</v>
      </c>
      <c r="F60" s="1" t="s">
        <v>26</v>
      </c>
      <c r="G60" s="1">
        <v>100</v>
      </c>
      <c r="H60" s="5">
        <v>3.7</v>
      </c>
      <c r="I60" s="3" t="s">
        <v>339</v>
      </c>
      <c r="K60" s="7">
        <v>56.164</v>
      </c>
      <c r="L60" s="7">
        <v>0</v>
      </c>
      <c r="M60" s="7">
        <v>17.595</v>
      </c>
      <c r="N60" s="7">
        <v>0</v>
      </c>
      <c r="O60" s="7">
        <v>14.324</v>
      </c>
      <c r="P60" s="7">
        <v>0</v>
      </c>
      <c r="Q60" s="7">
        <v>0.136</v>
      </c>
      <c r="R60" s="7">
        <v>0.036</v>
      </c>
      <c r="S60" s="7">
        <v>0.257</v>
      </c>
      <c r="T60" s="7">
        <v>11.441</v>
      </c>
      <c r="U60" s="7">
        <v>0</v>
      </c>
      <c r="V60" s="3">
        <f t="shared" si="1"/>
        <v>99.953</v>
      </c>
      <c r="W60" s="7"/>
      <c r="X60" s="7">
        <f t="shared" si="5"/>
        <v>3.9209717955878247</v>
      </c>
      <c r="Y60" s="3">
        <f t="shared" si="4"/>
        <v>2.057037140463558</v>
      </c>
      <c r="Z60" s="5">
        <f t="shared" si="2"/>
        <v>60.59718969555035</v>
      </c>
      <c r="AA60" s="5">
        <f t="shared" si="3"/>
        <v>39.402810304449645</v>
      </c>
    </row>
    <row r="61" spans="1:27" ht="12.75">
      <c r="A61" s="1">
        <v>588</v>
      </c>
      <c r="C61" s="1" t="s">
        <v>337</v>
      </c>
      <c r="D61" s="1">
        <v>77</v>
      </c>
      <c r="E61" s="1" t="s">
        <v>338</v>
      </c>
      <c r="F61" s="1" t="s">
        <v>26</v>
      </c>
      <c r="G61" s="1">
        <v>120</v>
      </c>
      <c r="H61" s="5">
        <v>3.4</v>
      </c>
      <c r="I61" s="3" t="s">
        <v>340</v>
      </c>
      <c r="K61" s="7">
        <v>58.145</v>
      </c>
      <c r="L61" s="7">
        <v>0</v>
      </c>
      <c r="M61" s="7">
        <v>24.173</v>
      </c>
      <c r="N61" s="7">
        <v>0.124</v>
      </c>
      <c r="O61" s="7">
        <v>14.531</v>
      </c>
      <c r="P61" s="7">
        <v>0</v>
      </c>
      <c r="Q61" s="7">
        <v>0.072</v>
      </c>
      <c r="R61" s="7">
        <v>0.058</v>
      </c>
      <c r="S61" s="7">
        <v>0.156</v>
      </c>
      <c r="T61" s="7">
        <v>2.741</v>
      </c>
      <c r="U61" s="7">
        <v>0</v>
      </c>
      <c r="V61" s="3">
        <f t="shared" si="1"/>
        <v>100.00000000000001</v>
      </c>
      <c r="W61" s="7"/>
      <c r="X61" s="7">
        <f t="shared" si="5"/>
        <v>4.00144518615374</v>
      </c>
      <c r="Y61" s="3">
        <f t="shared" si="4"/>
        <v>1.8718601610350283</v>
      </c>
      <c r="Z61" s="5">
        <f t="shared" si="2"/>
        <v>89.81570929627703</v>
      </c>
      <c r="AA61" s="5">
        <f t="shared" si="3"/>
        <v>10.18429070372297</v>
      </c>
    </row>
    <row r="62" spans="1:27" ht="12.75">
      <c r="A62" s="1">
        <v>588</v>
      </c>
      <c r="C62" s="1" t="s">
        <v>337</v>
      </c>
      <c r="D62" s="1">
        <v>77</v>
      </c>
      <c r="E62" s="1" t="s">
        <v>338</v>
      </c>
      <c r="F62" s="1" t="s">
        <v>26</v>
      </c>
      <c r="G62" s="1">
        <v>120</v>
      </c>
      <c r="H62" s="5">
        <v>3.4</v>
      </c>
      <c r="I62" s="3" t="s">
        <v>340</v>
      </c>
      <c r="K62" s="7">
        <v>56.092</v>
      </c>
      <c r="L62" s="7">
        <v>0</v>
      </c>
      <c r="M62" s="7">
        <v>24.765</v>
      </c>
      <c r="N62" s="7">
        <v>0.036</v>
      </c>
      <c r="O62" s="7">
        <v>14.561</v>
      </c>
      <c r="P62" s="7">
        <v>0</v>
      </c>
      <c r="Q62" s="7">
        <v>0.087</v>
      </c>
      <c r="R62" s="7">
        <v>0.04</v>
      </c>
      <c r="S62" s="7">
        <v>0.235</v>
      </c>
      <c r="T62" s="7">
        <v>4.183</v>
      </c>
      <c r="U62" s="7">
        <v>0</v>
      </c>
      <c r="V62" s="3">
        <f t="shared" si="1"/>
        <v>99.99900000000002</v>
      </c>
      <c r="W62" s="7"/>
      <c r="X62" s="7">
        <f t="shared" si="5"/>
        <v>3.852207952750498</v>
      </c>
      <c r="Y62" s="3">
        <f t="shared" si="4"/>
        <v>2.012911201153767</v>
      </c>
      <c r="Z62" s="5">
        <f t="shared" si="2"/>
        <v>85.54995163741881</v>
      </c>
      <c r="AA62" s="5">
        <f t="shared" si="3"/>
        <v>14.45004836258118</v>
      </c>
    </row>
    <row r="63" spans="1:27" ht="12.75">
      <c r="A63" s="1">
        <v>591</v>
      </c>
      <c r="C63" s="1" t="s">
        <v>337</v>
      </c>
      <c r="D63" s="1">
        <v>77</v>
      </c>
      <c r="E63" s="1" t="s">
        <v>338</v>
      </c>
      <c r="F63" s="1" t="s">
        <v>26</v>
      </c>
      <c r="G63" s="1">
        <v>120</v>
      </c>
      <c r="H63" s="5">
        <v>3.7</v>
      </c>
      <c r="I63" s="3" t="s">
        <v>343</v>
      </c>
      <c r="K63" s="7">
        <v>57.416</v>
      </c>
      <c r="L63" s="7">
        <v>0</v>
      </c>
      <c r="M63" s="7">
        <v>18.422</v>
      </c>
      <c r="N63" s="7">
        <v>0</v>
      </c>
      <c r="O63" s="7">
        <v>14.22</v>
      </c>
      <c r="P63" s="7">
        <v>0.375</v>
      </c>
      <c r="Q63" s="7">
        <v>0.14</v>
      </c>
      <c r="R63" s="7">
        <v>0.043</v>
      </c>
      <c r="S63" s="7">
        <v>0.281</v>
      </c>
      <c r="T63" s="7">
        <v>9.104</v>
      </c>
      <c r="U63" s="7">
        <v>0</v>
      </c>
      <c r="V63" s="3">
        <f t="shared" si="1"/>
        <v>100.001</v>
      </c>
      <c r="W63" s="7"/>
      <c r="X63" s="7">
        <f t="shared" si="5"/>
        <v>4.037693389592123</v>
      </c>
      <c r="Y63" s="3">
        <f t="shared" si="4"/>
        <v>1.9683544303797467</v>
      </c>
      <c r="Z63" s="5">
        <f t="shared" si="2"/>
        <v>66.9258155925307</v>
      </c>
      <c r="AA63" s="5">
        <f t="shared" si="3"/>
        <v>33.074184407469296</v>
      </c>
    </row>
    <row r="64" spans="1:27" ht="12.75">
      <c r="A64" s="1">
        <v>593</v>
      </c>
      <c r="C64" s="1" t="s">
        <v>341</v>
      </c>
      <c r="D64" s="1">
        <v>77</v>
      </c>
      <c r="E64" s="1" t="s">
        <v>342</v>
      </c>
      <c r="F64" s="1" t="s">
        <v>26</v>
      </c>
      <c r="G64" s="1">
        <v>100</v>
      </c>
      <c r="H64" s="5">
        <v>3.7</v>
      </c>
      <c r="I64" s="3" t="s">
        <v>344</v>
      </c>
      <c r="K64" s="7">
        <v>57.065</v>
      </c>
      <c r="L64" s="7">
        <v>0</v>
      </c>
      <c r="M64" s="7">
        <v>21.869</v>
      </c>
      <c r="N64" s="7">
        <v>0.073</v>
      </c>
      <c r="O64" s="7">
        <v>13.569</v>
      </c>
      <c r="P64" s="7">
        <v>0</v>
      </c>
      <c r="Q64" s="7">
        <v>0.047</v>
      </c>
      <c r="R64" s="7">
        <v>0.046</v>
      </c>
      <c r="S64" s="7">
        <v>0.23</v>
      </c>
      <c r="T64" s="7">
        <v>7.101</v>
      </c>
      <c r="U64" s="7">
        <v>0</v>
      </c>
      <c r="V64" s="3">
        <f t="shared" si="1"/>
        <v>100</v>
      </c>
      <c r="W64" s="7"/>
      <c r="X64" s="7">
        <f t="shared" si="5"/>
        <v>4.205542044365833</v>
      </c>
      <c r="Y64" s="3">
        <f t="shared" si="4"/>
        <v>2.1588178937283513</v>
      </c>
      <c r="Z64" s="5">
        <f t="shared" si="2"/>
        <v>75.48843631342768</v>
      </c>
      <c r="AA64" s="5">
        <f t="shared" si="3"/>
        <v>24.511563686572316</v>
      </c>
    </row>
    <row r="65" spans="11:27" ht="12.75"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7"/>
      <c r="W65" s="7"/>
      <c r="X65" s="7"/>
      <c r="AA65" s="5"/>
    </row>
    <row r="66" spans="11:24" ht="12.75"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</row>
    <row r="67" spans="6:24" ht="15.75">
      <c r="F67" s="47" t="s">
        <v>266</v>
      </c>
      <c r="K67" s="7"/>
      <c r="L67" s="7"/>
      <c r="M67" s="47" t="s">
        <v>266</v>
      </c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</row>
    <row r="68" spans="11:24" ht="12.75"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</row>
    <row r="69" spans="11:24" ht="12.75"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</row>
    <row r="70" ht="12.75"/>
    <row r="71" spans="1:23" ht="12.75">
      <c r="A71" s="2" t="s">
        <v>3</v>
      </c>
      <c r="B71" s="2" t="s">
        <v>183</v>
      </c>
      <c r="C71" s="2" t="s">
        <v>84</v>
      </c>
      <c r="D71" s="2" t="s">
        <v>1</v>
      </c>
      <c r="E71" s="2" t="s">
        <v>2</v>
      </c>
      <c r="F71" s="2" t="s">
        <v>4</v>
      </c>
      <c r="G71" s="2" t="s">
        <v>19</v>
      </c>
      <c r="H71" s="6" t="s">
        <v>20</v>
      </c>
      <c r="I71" s="4" t="s">
        <v>27</v>
      </c>
      <c r="L71" s="2" t="s">
        <v>249</v>
      </c>
      <c r="M71" s="2" t="s">
        <v>250</v>
      </c>
      <c r="N71" s="2" t="s">
        <v>251</v>
      </c>
      <c r="O71" s="2" t="s">
        <v>252</v>
      </c>
      <c r="P71" s="2" t="s">
        <v>253</v>
      </c>
      <c r="Q71" s="2" t="s">
        <v>255</v>
      </c>
      <c r="R71" s="2" t="s">
        <v>258</v>
      </c>
      <c r="S71" s="2" t="s">
        <v>259</v>
      </c>
      <c r="T71" s="2" t="s">
        <v>260</v>
      </c>
      <c r="U71" s="2" t="s">
        <v>261</v>
      </c>
      <c r="V71" s="2" t="s">
        <v>194</v>
      </c>
      <c r="W71" s="2"/>
    </row>
    <row r="72" ht="12.75"/>
    <row r="73" spans="1:23" ht="12.75">
      <c r="A73" s="1">
        <v>83</v>
      </c>
      <c r="B73" s="1">
        <v>11</v>
      </c>
      <c r="C73" s="23" t="s">
        <v>85</v>
      </c>
      <c r="D73" s="1">
        <v>7</v>
      </c>
      <c r="E73" s="1" t="s">
        <v>17</v>
      </c>
      <c r="F73" s="1" t="s">
        <v>18</v>
      </c>
      <c r="G73" s="1">
        <v>100</v>
      </c>
      <c r="H73" s="5">
        <v>3.8</v>
      </c>
      <c r="L73" s="7">
        <f aca="true" t="shared" si="6" ref="L73:L93">L12*61.98/2</f>
        <v>0</v>
      </c>
      <c r="M73" s="7">
        <f aca="true" t="shared" si="7" ref="M73:M93">M12*40.3</f>
        <v>787.9455999999999</v>
      </c>
      <c r="N73" s="7">
        <f aca="true" t="shared" si="8" ref="N73:N93">N12*101.96/2</f>
        <v>0</v>
      </c>
      <c r="O73" s="7">
        <f aca="true" t="shared" si="9" ref="O73:O93">O12*60.09</f>
        <v>830.14335</v>
      </c>
      <c r="P73" s="7">
        <f aca="true" t="shared" si="10" ref="P73:P93">P12*141.94/2</f>
        <v>0</v>
      </c>
      <c r="Q73" s="7">
        <f aca="true" t="shared" si="11" ref="Q73:Q93">Q12*56.08</f>
        <v>8.131599999999999</v>
      </c>
      <c r="R73" s="7">
        <f aca="true" t="shared" si="12" ref="R73:R93">R12*151.99/2</f>
        <v>4.939675</v>
      </c>
      <c r="S73" s="7">
        <f aca="true" t="shared" si="13" ref="S73:S93">S12*70.94</f>
        <v>19.43756</v>
      </c>
      <c r="T73" s="7">
        <f aca="true" t="shared" si="14" ref="T73:T93">T12*71.85</f>
        <v>773.7526499999999</v>
      </c>
      <c r="U73" s="7">
        <f aca="true" t="shared" si="15" ref="U73:U93">U12*74.69</f>
        <v>0</v>
      </c>
      <c r="V73" s="7">
        <f>SUM(L73:U73)</f>
        <v>2424.350435</v>
      </c>
      <c r="W73" s="7"/>
    </row>
    <row r="74" spans="1:23" ht="12.75">
      <c r="A74" s="1">
        <v>120</v>
      </c>
      <c r="C74" s="23" t="s">
        <v>85</v>
      </c>
      <c r="D74" s="1">
        <v>7</v>
      </c>
      <c r="E74" s="1" t="s">
        <v>25</v>
      </c>
      <c r="F74" s="1" t="s">
        <v>26</v>
      </c>
      <c r="G74" s="1">
        <v>100</v>
      </c>
      <c r="H74" s="5">
        <v>3.8</v>
      </c>
      <c r="I74" s="3" t="s">
        <v>28</v>
      </c>
      <c r="L74" s="7">
        <f t="shared" si="6"/>
        <v>0</v>
      </c>
      <c r="M74" s="7">
        <f t="shared" si="7"/>
        <v>789.1546</v>
      </c>
      <c r="N74" s="7">
        <f t="shared" si="8"/>
        <v>0</v>
      </c>
      <c r="O74" s="7">
        <f t="shared" si="9"/>
        <v>834.8303700000001</v>
      </c>
      <c r="P74" s="7">
        <f t="shared" si="10"/>
        <v>0</v>
      </c>
      <c r="Q74" s="7">
        <f t="shared" si="11"/>
        <v>7.34648</v>
      </c>
      <c r="R74" s="7">
        <f t="shared" si="12"/>
        <v>1.8998750000000002</v>
      </c>
      <c r="S74" s="7">
        <f t="shared" si="13"/>
        <v>7.306819999999999</v>
      </c>
      <c r="T74" s="7">
        <f t="shared" si="14"/>
        <v>645.7878</v>
      </c>
      <c r="U74" s="7">
        <f t="shared" si="15"/>
        <v>0</v>
      </c>
      <c r="V74" s="7">
        <f aca="true" t="shared" si="16" ref="V74:V109">SUM(L74:U74)</f>
        <v>2286.325945</v>
      </c>
      <c r="W74" s="7"/>
    </row>
    <row r="75" spans="1:23" ht="12.75">
      <c r="A75" s="1">
        <v>122</v>
      </c>
      <c r="B75" s="1">
        <v>10</v>
      </c>
      <c r="C75" s="23" t="s">
        <v>85</v>
      </c>
      <c r="D75" s="1">
        <v>7</v>
      </c>
      <c r="E75" s="1" t="s">
        <v>25</v>
      </c>
      <c r="F75" s="1" t="s">
        <v>26</v>
      </c>
      <c r="G75" s="1">
        <v>80</v>
      </c>
      <c r="H75" s="5">
        <v>3.8</v>
      </c>
      <c r="I75" s="3" t="s">
        <v>31</v>
      </c>
      <c r="L75" s="7">
        <f t="shared" si="6"/>
        <v>0</v>
      </c>
      <c r="M75" s="7">
        <f t="shared" si="7"/>
        <v>788.6709999999999</v>
      </c>
      <c r="N75" s="7">
        <f t="shared" si="8"/>
        <v>3.41566</v>
      </c>
      <c r="O75" s="7">
        <f t="shared" si="9"/>
        <v>858.6861</v>
      </c>
      <c r="P75" s="7">
        <f t="shared" si="10"/>
        <v>0</v>
      </c>
      <c r="Q75" s="7">
        <f t="shared" si="11"/>
        <v>4.82288</v>
      </c>
      <c r="R75" s="7">
        <f t="shared" si="12"/>
        <v>1.8238800000000002</v>
      </c>
      <c r="S75" s="7">
        <f t="shared" si="13"/>
        <v>9.71878</v>
      </c>
      <c r="T75" s="7">
        <f t="shared" si="14"/>
        <v>631.4177999999999</v>
      </c>
      <c r="U75" s="7">
        <f t="shared" si="15"/>
        <v>0</v>
      </c>
      <c r="V75" s="7">
        <f t="shared" si="16"/>
        <v>2298.5561</v>
      </c>
      <c r="W75" s="7"/>
    </row>
    <row r="76" spans="1:23" ht="12.75">
      <c r="A76" s="1">
        <v>123</v>
      </c>
      <c r="B76" s="1">
        <v>12</v>
      </c>
      <c r="C76" s="23" t="s">
        <v>85</v>
      </c>
      <c r="D76" s="1">
        <v>7</v>
      </c>
      <c r="E76" s="1" t="s">
        <v>17</v>
      </c>
      <c r="F76" s="1" t="s">
        <v>26</v>
      </c>
      <c r="G76" s="1">
        <v>100</v>
      </c>
      <c r="H76" s="5">
        <v>3.4</v>
      </c>
      <c r="I76" s="3" t="s">
        <v>32</v>
      </c>
      <c r="L76" s="7">
        <f t="shared" si="6"/>
        <v>0</v>
      </c>
      <c r="M76" s="7">
        <f t="shared" si="7"/>
        <v>1073.9144</v>
      </c>
      <c r="N76" s="7">
        <f t="shared" si="8"/>
        <v>4.63918</v>
      </c>
      <c r="O76" s="7">
        <f t="shared" si="9"/>
        <v>854.3596200000001</v>
      </c>
      <c r="P76" s="7">
        <f t="shared" si="10"/>
        <v>0</v>
      </c>
      <c r="Q76" s="7">
        <f t="shared" si="11"/>
        <v>4.3742399999999995</v>
      </c>
      <c r="R76" s="7">
        <f t="shared" si="12"/>
        <v>4.787685000000001</v>
      </c>
      <c r="S76" s="7">
        <f t="shared" si="13"/>
        <v>5.17862</v>
      </c>
      <c r="T76" s="7">
        <f t="shared" si="14"/>
        <v>21.842399999999998</v>
      </c>
      <c r="U76" s="7">
        <f t="shared" si="15"/>
        <v>0</v>
      </c>
      <c r="V76" s="7">
        <f t="shared" si="16"/>
        <v>1969.096145</v>
      </c>
      <c r="W76" s="7"/>
    </row>
    <row r="77" spans="1:23" ht="12.75">
      <c r="A77" s="1">
        <v>124</v>
      </c>
      <c r="C77" s="23" t="s">
        <v>85</v>
      </c>
      <c r="D77" s="1">
        <v>7</v>
      </c>
      <c r="E77" s="1" t="s">
        <v>17</v>
      </c>
      <c r="F77" s="1" t="s">
        <v>26</v>
      </c>
      <c r="G77" s="1">
        <v>100</v>
      </c>
      <c r="H77" s="5">
        <v>3.8</v>
      </c>
      <c r="I77" s="3" t="s">
        <v>31</v>
      </c>
      <c r="L77" s="7">
        <f t="shared" si="6"/>
        <v>0</v>
      </c>
      <c r="M77" s="7">
        <f t="shared" si="7"/>
        <v>769.8105999999999</v>
      </c>
      <c r="N77" s="7">
        <f t="shared" si="8"/>
        <v>4.0784</v>
      </c>
      <c r="O77" s="7">
        <f t="shared" si="9"/>
        <v>818.60607</v>
      </c>
      <c r="P77" s="7">
        <f t="shared" si="10"/>
        <v>0</v>
      </c>
      <c r="Q77" s="7">
        <f t="shared" si="11"/>
        <v>5.832319999999999</v>
      </c>
      <c r="R77" s="7">
        <f t="shared" si="12"/>
        <v>2.2038550000000003</v>
      </c>
      <c r="S77" s="7">
        <f t="shared" si="13"/>
        <v>16.59996</v>
      </c>
      <c r="T77" s="7">
        <f t="shared" si="14"/>
        <v>736.82175</v>
      </c>
      <c r="U77" s="7">
        <f t="shared" si="15"/>
        <v>5.37768</v>
      </c>
      <c r="V77" s="7">
        <f t="shared" si="16"/>
        <v>2359.330635</v>
      </c>
      <c r="W77" s="7"/>
    </row>
    <row r="78" spans="1:23" ht="12.75">
      <c r="A78" s="1">
        <v>254</v>
      </c>
      <c r="B78" s="1" t="s">
        <v>184</v>
      </c>
      <c r="C78" s="19" t="s">
        <v>154</v>
      </c>
      <c r="D78" s="1">
        <v>77</v>
      </c>
      <c r="E78" s="1" t="s">
        <v>161</v>
      </c>
      <c r="F78" s="1" t="s">
        <v>26</v>
      </c>
      <c r="G78" s="1">
        <v>80</v>
      </c>
      <c r="I78" s="3" t="s">
        <v>162</v>
      </c>
      <c r="L78" s="7">
        <f t="shared" si="6"/>
        <v>0</v>
      </c>
      <c r="M78" s="7">
        <f t="shared" si="7"/>
        <v>667.8113</v>
      </c>
      <c r="N78" s="7">
        <f t="shared" si="8"/>
        <v>0</v>
      </c>
      <c r="O78" s="7">
        <f t="shared" si="9"/>
        <v>840.7792800000001</v>
      </c>
      <c r="P78" s="7">
        <f t="shared" si="10"/>
        <v>0</v>
      </c>
      <c r="Q78" s="7">
        <f t="shared" si="11"/>
        <v>15.19768</v>
      </c>
      <c r="R78" s="7">
        <f t="shared" si="12"/>
        <v>3.4957700000000003</v>
      </c>
      <c r="S78" s="7">
        <f t="shared" si="13"/>
        <v>15.9615</v>
      </c>
      <c r="T78" s="7">
        <f t="shared" si="14"/>
        <v>932.6848499999999</v>
      </c>
      <c r="U78" s="7">
        <f t="shared" si="15"/>
        <v>3.95857</v>
      </c>
      <c r="V78" s="7">
        <f t="shared" si="16"/>
        <v>2479.8889499999996</v>
      </c>
      <c r="W78" s="7"/>
    </row>
    <row r="79" spans="1:23" ht="12.75">
      <c r="A79" s="1">
        <v>136</v>
      </c>
      <c r="B79" s="1">
        <v>13</v>
      </c>
      <c r="C79" s="23" t="s">
        <v>85</v>
      </c>
      <c r="D79" s="1">
        <v>7</v>
      </c>
      <c r="E79" s="1" t="s">
        <v>36</v>
      </c>
      <c r="F79" s="1" t="s">
        <v>26</v>
      </c>
      <c r="G79" s="1">
        <v>120</v>
      </c>
      <c r="H79" s="5">
        <v>3.2</v>
      </c>
      <c r="I79" s="3" t="s">
        <v>39</v>
      </c>
      <c r="L79" s="7">
        <f t="shared" si="6"/>
        <v>0</v>
      </c>
      <c r="M79" s="7">
        <f t="shared" si="7"/>
        <v>1126.3446999999999</v>
      </c>
      <c r="N79" s="7">
        <f t="shared" si="8"/>
        <v>3.8234999999999997</v>
      </c>
      <c r="O79" s="7">
        <f t="shared" si="9"/>
        <v>872.3866200000001</v>
      </c>
      <c r="P79" s="7">
        <f t="shared" si="10"/>
        <v>0</v>
      </c>
      <c r="Q79" s="7">
        <f t="shared" si="11"/>
        <v>1.90672</v>
      </c>
      <c r="R79" s="7">
        <f t="shared" si="12"/>
        <v>7.14353</v>
      </c>
      <c r="S79" s="7">
        <f t="shared" si="13"/>
        <v>10.853819999999999</v>
      </c>
      <c r="T79" s="7">
        <f t="shared" si="14"/>
        <v>4.5984</v>
      </c>
      <c r="U79" s="7">
        <f t="shared" si="15"/>
        <v>0</v>
      </c>
      <c r="V79" s="7">
        <f t="shared" si="16"/>
        <v>2027.05729</v>
      </c>
      <c r="W79" s="7"/>
    </row>
    <row r="80" spans="1:23" ht="12.75">
      <c r="A80" s="1">
        <v>137</v>
      </c>
      <c r="C80" s="23" t="s">
        <v>85</v>
      </c>
      <c r="D80" s="1">
        <v>7</v>
      </c>
      <c r="E80" s="1" t="s">
        <v>36</v>
      </c>
      <c r="F80" s="1" t="s">
        <v>26</v>
      </c>
      <c r="G80" s="1">
        <v>100</v>
      </c>
      <c r="H80" s="5">
        <v>3.2</v>
      </c>
      <c r="I80" s="3" t="s">
        <v>39</v>
      </c>
      <c r="L80" s="7">
        <f t="shared" si="6"/>
        <v>0</v>
      </c>
      <c r="M80" s="7">
        <f t="shared" si="7"/>
        <v>1103.3334</v>
      </c>
      <c r="N80" s="7">
        <f t="shared" si="8"/>
        <v>3.0078199999999997</v>
      </c>
      <c r="O80" s="7">
        <f t="shared" si="9"/>
        <v>873.1077</v>
      </c>
      <c r="P80" s="7">
        <f t="shared" si="10"/>
        <v>0</v>
      </c>
      <c r="Q80" s="7">
        <f t="shared" si="11"/>
        <v>2.07496</v>
      </c>
      <c r="R80" s="7">
        <f t="shared" si="12"/>
        <v>4.71169</v>
      </c>
      <c r="S80" s="7">
        <f t="shared" si="13"/>
        <v>10.286299999999999</v>
      </c>
      <c r="T80" s="7">
        <f t="shared" si="14"/>
        <v>2.4429</v>
      </c>
      <c r="U80" s="7">
        <f t="shared" si="15"/>
        <v>0</v>
      </c>
      <c r="V80" s="7">
        <f t="shared" si="16"/>
        <v>1998.96477</v>
      </c>
      <c r="W80" s="7"/>
    </row>
    <row r="81" spans="1:23" ht="12.75">
      <c r="A81" s="1">
        <v>138</v>
      </c>
      <c r="C81" s="23" t="s">
        <v>85</v>
      </c>
      <c r="D81" s="1">
        <v>10</v>
      </c>
      <c r="E81" s="1" t="s">
        <v>40</v>
      </c>
      <c r="F81" s="1" t="s">
        <v>26</v>
      </c>
      <c r="G81" s="1">
        <v>80</v>
      </c>
      <c r="H81" s="5">
        <v>3.2</v>
      </c>
      <c r="I81" s="3" t="s">
        <v>41</v>
      </c>
      <c r="L81" s="7">
        <f t="shared" si="6"/>
        <v>0</v>
      </c>
      <c r="M81" s="7">
        <f t="shared" si="7"/>
        <v>1076.5339</v>
      </c>
      <c r="N81" s="7">
        <f t="shared" si="8"/>
        <v>6.72936</v>
      </c>
      <c r="O81" s="7">
        <f t="shared" si="9"/>
        <v>847.4492700000001</v>
      </c>
      <c r="P81" s="7">
        <f t="shared" si="10"/>
        <v>0</v>
      </c>
      <c r="Q81" s="7">
        <f t="shared" si="11"/>
        <v>6.05664</v>
      </c>
      <c r="R81" s="7">
        <f t="shared" si="12"/>
        <v>16.26293</v>
      </c>
      <c r="S81" s="7">
        <f t="shared" si="13"/>
        <v>2.5538399999999997</v>
      </c>
      <c r="T81" s="7">
        <f t="shared" si="14"/>
        <v>23.1357</v>
      </c>
      <c r="U81" s="7">
        <f t="shared" si="15"/>
        <v>0</v>
      </c>
      <c r="V81" s="7">
        <f t="shared" si="16"/>
        <v>1978.7216400000002</v>
      </c>
      <c r="W81" s="7"/>
    </row>
    <row r="82" spans="1:23" ht="12.75">
      <c r="A82" s="1">
        <v>139</v>
      </c>
      <c r="B82" s="1">
        <v>1</v>
      </c>
      <c r="C82" s="23" t="s">
        <v>85</v>
      </c>
      <c r="D82" s="1">
        <v>10</v>
      </c>
      <c r="E82" s="1" t="s">
        <v>40</v>
      </c>
      <c r="F82" s="1" t="s">
        <v>26</v>
      </c>
      <c r="G82" s="1">
        <v>120</v>
      </c>
      <c r="H82" s="5">
        <v>3.2</v>
      </c>
      <c r="I82" s="3" t="s">
        <v>41</v>
      </c>
      <c r="L82" s="7">
        <f t="shared" si="6"/>
        <v>0</v>
      </c>
      <c r="M82" s="7">
        <f t="shared" si="7"/>
        <v>1127.0298</v>
      </c>
      <c r="N82" s="7">
        <f t="shared" si="8"/>
        <v>7.341119999999999</v>
      </c>
      <c r="O82" s="7">
        <f t="shared" si="9"/>
        <v>861.4502400000001</v>
      </c>
      <c r="P82" s="7">
        <f t="shared" si="10"/>
        <v>0</v>
      </c>
      <c r="Q82" s="7">
        <f t="shared" si="11"/>
        <v>6.00056</v>
      </c>
      <c r="R82" s="7">
        <f t="shared" si="12"/>
        <v>13.907085</v>
      </c>
      <c r="S82" s="7">
        <f t="shared" si="13"/>
        <v>0.6384599999999999</v>
      </c>
      <c r="T82" s="7">
        <f t="shared" si="14"/>
        <v>23.5668</v>
      </c>
      <c r="U82" s="7">
        <f t="shared" si="15"/>
        <v>0</v>
      </c>
      <c r="V82" s="7">
        <f t="shared" si="16"/>
        <v>2039.9340650000001</v>
      </c>
      <c r="W82" s="7"/>
    </row>
    <row r="83" spans="1:23" ht="12.75">
      <c r="A83" s="1">
        <v>140</v>
      </c>
      <c r="C83" s="23" t="s">
        <v>85</v>
      </c>
      <c r="D83" s="1">
        <v>22</v>
      </c>
      <c r="E83" s="1" t="s">
        <v>42</v>
      </c>
      <c r="F83" s="1" t="s">
        <v>26</v>
      </c>
      <c r="G83" s="1">
        <v>80</v>
      </c>
      <c r="H83" s="5">
        <v>3.4</v>
      </c>
      <c r="I83" s="3" t="s">
        <v>43</v>
      </c>
      <c r="L83" s="7">
        <f t="shared" si="6"/>
        <v>21.53805</v>
      </c>
      <c r="M83" s="7">
        <f t="shared" si="7"/>
        <v>965.0640999999999</v>
      </c>
      <c r="N83" s="7">
        <f t="shared" si="8"/>
        <v>0</v>
      </c>
      <c r="O83" s="7">
        <f t="shared" si="9"/>
        <v>811.7558100000001</v>
      </c>
      <c r="P83" s="7">
        <f t="shared" si="10"/>
        <v>8.72931</v>
      </c>
      <c r="Q83" s="7">
        <f t="shared" si="11"/>
        <v>5.55192</v>
      </c>
      <c r="R83" s="7">
        <f t="shared" si="12"/>
        <v>3.267785</v>
      </c>
      <c r="S83" s="7">
        <f t="shared" si="13"/>
        <v>17.025599999999997</v>
      </c>
      <c r="T83" s="7">
        <f t="shared" si="14"/>
        <v>392.44469999999995</v>
      </c>
      <c r="U83" s="7">
        <f t="shared" si="15"/>
        <v>0</v>
      </c>
      <c r="V83" s="7">
        <f t="shared" si="16"/>
        <v>2225.377275</v>
      </c>
      <c r="W83" s="7"/>
    </row>
    <row r="84" spans="1:23" ht="12.75">
      <c r="A84" s="1">
        <v>141</v>
      </c>
      <c r="B84" s="1">
        <v>5</v>
      </c>
      <c r="C84" s="23" t="s">
        <v>85</v>
      </c>
      <c r="D84" s="1">
        <v>22</v>
      </c>
      <c r="E84" s="1" t="s">
        <v>42</v>
      </c>
      <c r="F84" s="1" t="s">
        <v>26</v>
      </c>
      <c r="G84" s="1">
        <v>100</v>
      </c>
      <c r="H84" s="5">
        <v>3.4</v>
      </c>
      <c r="I84" s="3" t="s">
        <v>43</v>
      </c>
      <c r="L84" s="7">
        <f t="shared" si="6"/>
        <v>0</v>
      </c>
      <c r="M84" s="7">
        <f t="shared" si="7"/>
        <v>960.3489999999998</v>
      </c>
      <c r="N84" s="7">
        <f t="shared" si="8"/>
        <v>5.454859999999999</v>
      </c>
      <c r="O84" s="7">
        <f t="shared" si="9"/>
        <v>811.99617</v>
      </c>
      <c r="P84" s="7">
        <f t="shared" si="10"/>
        <v>11.92296</v>
      </c>
      <c r="Q84" s="7">
        <f t="shared" si="11"/>
        <v>5.9444799999999995</v>
      </c>
      <c r="R84" s="7">
        <f t="shared" si="12"/>
        <v>3.1157950000000003</v>
      </c>
      <c r="S84" s="7">
        <f t="shared" si="13"/>
        <v>16.81278</v>
      </c>
      <c r="T84" s="7">
        <f t="shared" si="14"/>
        <v>391.29509999999993</v>
      </c>
      <c r="U84" s="7">
        <f t="shared" si="15"/>
        <v>0</v>
      </c>
      <c r="V84" s="7">
        <f t="shared" si="16"/>
        <v>2206.891145</v>
      </c>
      <c r="W84" s="7"/>
    </row>
    <row r="85" spans="1:23" ht="12.75">
      <c r="A85" s="1">
        <v>142</v>
      </c>
      <c r="B85" s="1">
        <v>4</v>
      </c>
      <c r="C85" s="23" t="s">
        <v>85</v>
      </c>
      <c r="D85" s="1">
        <v>22</v>
      </c>
      <c r="E85" s="1" t="s">
        <v>42</v>
      </c>
      <c r="F85" s="1" t="s">
        <v>26</v>
      </c>
      <c r="G85" s="1">
        <v>100</v>
      </c>
      <c r="H85" s="5">
        <v>3.4</v>
      </c>
      <c r="I85" s="3" t="s">
        <v>46</v>
      </c>
      <c r="L85" s="7">
        <f t="shared" si="6"/>
        <v>14.75124</v>
      </c>
      <c r="M85" s="7">
        <f t="shared" si="7"/>
        <v>797.8593999999998</v>
      </c>
      <c r="N85" s="7">
        <f t="shared" si="8"/>
        <v>3.41566</v>
      </c>
      <c r="O85" s="7">
        <f t="shared" si="9"/>
        <v>834.1092900000001</v>
      </c>
      <c r="P85" s="7">
        <f t="shared" si="10"/>
        <v>0</v>
      </c>
      <c r="Q85" s="7">
        <f t="shared" si="11"/>
        <v>7.23432</v>
      </c>
      <c r="R85" s="7">
        <f t="shared" si="12"/>
        <v>2.4318400000000002</v>
      </c>
      <c r="S85" s="7">
        <f t="shared" si="13"/>
        <v>20.71448</v>
      </c>
      <c r="T85" s="7">
        <f t="shared" si="14"/>
        <v>654.3379499999999</v>
      </c>
      <c r="U85" s="7">
        <f t="shared" si="15"/>
        <v>0</v>
      </c>
      <c r="V85" s="7">
        <f t="shared" si="16"/>
        <v>2334.85418</v>
      </c>
      <c r="W85" s="7"/>
    </row>
    <row r="86" spans="1:23" ht="12.75">
      <c r="A86" s="1">
        <v>143</v>
      </c>
      <c r="C86" s="23" t="s">
        <v>85</v>
      </c>
      <c r="D86" s="1">
        <v>22</v>
      </c>
      <c r="E86" s="1" t="s">
        <v>42</v>
      </c>
      <c r="F86" s="1" t="s">
        <v>26</v>
      </c>
      <c r="G86" s="1">
        <v>100</v>
      </c>
      <c r="H86" s="5">
        <v>3.6</v>
      </c>
      <c r="I86" s="3" t="s">
        <v>47</v>
      </c>
      <c r="L86" s="7">
        <f t="shared" si="6"/>
        <v>13.480649999999999</v>
      </c>
      <c r="M86" s="7">
        <f t="shared" si="7"/>
        <v>859.1959999999999</v>
      </c>
      <c r="N86" s="7">
        <f t="shared" si="8"/>
        <v>4.99604</v>
      </c>
      <c r="O86" s="7">
        <f t="shared" si="9"/>
        <v>856.2825</v>
      </c>
      <c r="P86" s="7">
        <f t="shared" si="10"/>
        <v>0</v>
      </c>
      <c r="Q86" s="7">
        <f t="shared" si="11"/>
        <v>4.71072</v>
      </c>
      <c r="R86" s="7">
        <f t="shared" si="12"/>
        <v>1.7478850000000001</v>
      </c>
      <c r="S86" s="7">
        <f t="shared" si="13"/>
        <v>18.58628</v>
      </c>
      <c r="T86" s="7">
        <f t="shared" si="14"/>
        <v>554.1071999999999</v>
      </c>
      <c r="U86" s="7">
        <f t="shared" si="15"/>
        <v>0</v>
      </c>
      <c r="V86" s="7">
        <f t="shared" si="16"/>
        <v>2313.107275</v>
      </c>
      <c r="W86" s="7"/>
    </row>
    <row r="87" spans="1:23" ht="12.75">
      <c r="A87" s="1">
        <v>144</v>
      </c>
      <c r="C87" s="23" t="s">
        <v>85</v>
      </c>
      <c r="D87" s="1">
        <v>17</v>
      </c>
      <c r="E87" s="1" t="s">
        <v>48</v>
      </c>
      <c r="F87" s="1" t="s">
        <v>26</v>
      </c>
      <c r="G87" s="1">
        <v>80</v>
      </c>
      <c r="H87" s="5">
        <v>3.6</v>
      </c>
      <c r="I87" s="3" t="s">
        <v>49</v>
      </c>
      <c r="L87" s="7">
        <f t="shared" si="6"/>
        <v>0</v>
      </c>
      <c r="M87" s="7">
        <f t="shared" si="7"/>
        <v>669.3829999999999</v>
      </c>
      <c r="N87" s="7">
        <f t="shared" si="8"/>
        <v>3.21174</v>
      </c>
      <c r="O87" s="7">
        <f t="shared" si="9"/>
        <v>840.6591000000001</v>
      </c>
      <c r="P87" s="7">
        <f t="shared" si="10"/>
        <v>13.4843</v>
      </c>
      <c r="Q87" s="7">
        <f t="shared" si="11"/>
        <v>9.2532</v>
      </c>
      <c r="R87" s="7">
        <f t="shared" si="12"/>
        <v>4.331715</v>
      </c>
      <c r="S87" s="7">
        <f t="shared" si="13"/>
        <v>19.29568</v>
      </c>
      <c r="T87" s="7">
        <f t="shared" si="14"/>
        <v>868.0198499999999</v>
      </c>
      <c r="U87" s="7">
        <f t="shared" si="15"/>
        <v>0</v>
      </c>
      <c r="V87" s="7">
        <f t="shared" si="16"/>
        <v>2427.6385849999997</v>
      </c>
      <c r="W87" s="7"/>
    </row>
    <row r="88" spans="1:23" ht="12.75">
      <c r="A88" s="1">
        <v>145</v>
      </c>
      <c r="B88" s="1">
        <v>3</v>
      </c>
      <c r="C88" s="23" t="s">
        <v>85</v>
      </c>
      <c r="D88" s="1">
        <v>17</v>
      </c>
      <c r="E88" s="1" t="s">
        <v>48</v>
      </c>
      <c r="F88" s="1" t="s">
        <v>26</v>
      </c>
      <c r="G88" s="1">
        <v>80</v>
      </c>
      <c r="H88" s="5">
        <v>3.6</v>
      </c>
      <c r="I88" s="3" t="s">
        <v>50</v>
      </c>
      <c r="L88" s="7">
        <f t="shared" si="6"/>
        <v>0</v>
      </c>
      <c r="M88" s="7">
        <f t="shared" si="7"/>
        <v>649.636</v>
      </c>
      <c r="N88" s="7">
        <f t="shared" si="8"/>
        <v>0</v>
      </c>
      <c r="O88" s="7">
        <f t="shared" si="9"/>
        <v>840.6591000000001</v>
      </c>
      <c r="P88" s="7">
        <f t="shared" si="10"/>
        <v>14.619819999999999</v>
      </c>
      <c r="Q88" s="7">
        <f t="shared" si="11"/>
        <v>8.91672</v>
      </c>
      <c r="R88" s="7">
        <f t="shared" si="12"/>
        <v>2.355845</v>
      </c>
      <c r="S88" s="7">
        <f t="shared" si="13"/>
        <v>17.096539999999997</v>
      </c>
      <c r="T88" s="7">
        <f t="shared" si="14"/>
        <v>834.25035</v>
      </c>
      <c r="U88" s="7">
        <f t="shared" si="15"/>
        <v>0</v>
      </c>
      <c r="V88" s="7">
        <f t="shared" si="16"/>
        <v>2367.534375</v>
      </c>
      <c r="W88" s="7"/>
    </row>
    <row r="89" spans="1:23" ht="12.75">
      <c r="A89" s="19">
        <v>156</v>
      </c>
      <c r="B89" s="19"/>
      <c r="C89" s="23" t="s">
        <v>85</v>
      </c>
      <c r="D89" s="19">
        <v>41</v>
      </c>
      <c r="E89" s="19" t="s">
        <v>62</v>
      </c>
      <c r="F89" s="19" t="s">
        <v>26</v>
      </c>
      <c r="G89" s="19">
        <v>100</v>
      </c>
      <c r="H89" s="20">
        <v>3.8</v>
      </c>
      <c r="I89" s="21" t="s">
        <v>63</v>
      </c>
      <c r="L89" s="7">
        <f t="shared" si="6"/>
        <v>0</v>
      </c>
      <c r="M89" s="7">
        <f t="shared" si="7"/>
        <v>806.4835999999999</v>
      </c>
      <c r="N89" s="7">
        <f t="shared" si="8"/>
        <v>5.301919999999999</v>
      </c>
      <c r="O89" s="7">
        <f t="shared" si="9"/>
        <v>876.53283</v>
      </c>
      <c r="P89" s="7">
        <f t="shared" si="10"/>
        <v>3.4775300000000002</v>
      </c>
      <c r="Q89" s="7">
        <f t="shared" si="11"/>
        <v>1.73848</v>
      </c>
      <c r="R89" s="7">
        <f t="shared" si="12"/>
        <v>3.6477600000000003</v>
      </c>
      <c r="S89" s="7">
        <f t="shared" si="13"/>
        <v>16.81278</v>
      </c>
      <c r="T89" s="7">
        <f t="shared" si="14"/>
        <v>546.2037</v>
      </c>
      <c r="U89" s="7">
        <f t="shared" si="15"/>
        <v>0</v>
      </c>
      <c r="V89" s="7">
        <f t="shared" si="16"/>
        <v>2260.1985999999997</v>
      </c>
      <c r="W89" s="7"/>
    </row>
    <row r="90" spans="1:23" ht="12.75">
      <c r="A90" s="19">
        <v>157</v>
      </c>
      <c r="B90" s="19"/>
      <c r="C90" s="23" t="s">
        <v>85</v>
      </c>
      <c r="D90" s="19">
        <v>41</v>
      </c>
      <c r="E90" s="19" t="s">
        <v>62</v>
      </c>
      <c r="F90" s="19" t="s">
        <v>26</v>
      </c>
      <c r="G90" s="19">
        <v>100</v>
      </c>
      <c r="H90" s="20">
        <v>3.7</v>
      </c>
      <c r="I90" s="21" t="s">
        <v>68</v>
      </c>
      <c r="L90" s="7">
        <f t="shared" si="6"/>
        <v>0</v>
      </c>
      <c r="M90" s="7">
        <f t="shared" si="7"/>
        <v>782.0215</v>
      </c>
      <c r="N90" s="7">
        <f t="shared" si="8"/>
        <v>0</v>
      </c>
      <c r="O90" s="7">
        <f t="shared" si="9"/>
        <v>840.8994600000001</v>
      </c>
      <c r="P90" s="7">
        <f t="shared" si="10"/>
        <v>2.0581300000000002</v>
      </c>
      <c r="Q90" s="7">
        <f t="shared" si="11"/>
        <v>4.59856</v>
      </c>
      <c r="R90" s="7">
        <f t="shared" si="12"/>
        <v>2.88781</v>
      </c>
      <c r="S90" s="7">
        <f t="shared" si="13"/>
        <v>16.52902</v>
      </c>
      <c r="T90" s="7">
        <f t="shared" si="14"/>
        <v>619.7780999999999</v>
      </c>
      <c r="U90" s="7">
        <f t="shared" si="15"/>
        <v>0</v>
      </c>
      <c r="V90" s="7">
        <f t="shared" si="16"/>
        <v>2268.7725799999994</v>
      </c>
      <c r="W90" s="7"/>
    </row>
    <row r="91" spans="1:23" ht="12.75">
      <c r="A91" s="19">
        <v>159</v>
      </c>
      <c r="B91" s="19">
        <v>7</v>
      </c>
      <c r="C91" s="23" t="s">
        <v>85</v>
      </c>
      <c r="D91" s="19">
        <v>41</v>
      </c>
      <c r="E91" s="19" t="s">
        <v>62</v>
      </c>
      <c r="F91" s="19" t="s">
        <v>26</v>
      </c>
      <c r="G91" s="19">
        <v>100</v>
      </c>
      <c r="H91" s="20">
        <v>3.6</v>
      </c>
      <c r="I91" s="21" t="s">
        <v>67</v>
      </c>
      <c r="L91" s="7">
        <f t="shared" si="6"/>
        <v>9.018089999999999</v>
      </c>
      <c r="M91" s="7">
        <f t="shared" si="7"/>
        <v>799.7534999999999</v>
      </c>
      <c r="N91" s="7">
        <f t="shared" si="8"/>
        <v>3.7215399999999996</v>
      </c>
      <c r="O91" s="7">
        <f t="shared" si="9"/>
        <v>840.95955</v>
      </c>
      <c r="P91" s="7">
        <f t="shared" si="10"/>
        <v>5.39372</v>
      </c>
      <c r="Q91" s="7">
        <f t="shared" si="11"/>
        <v>3.9256</v>
      </c>
      <c r="R91" s="7">
        <f t="shared" si="12"/>
        <v>0</v>
      </c>
      <c r="S91" s="7">
        <f t="shared" si="13"/>
        <v>16.45808</v>
      </c>
      <c r="T91" s="7">
        <f t="shared" si="14"/>
        <v>621.6461999999999</v>
      </c>
      <c r="U91" s="7">
        <f t="shared" si="15"/>
        <v>0</v>
      </c>
      <c r="V91" s="7">
        <f t="shared" si="16"/>
        <v>2300.87628</v>
      </c>
      <c r="W91" s="7"/>
    </row>
    <row r="92" spans="1:23" ht="12.75">
      <c r="A92" s="19">
        <v>161</v>
      </c>
      <c r="B92" s="19">
        <v>8</v>
      </c>
      <c r="C92" s="23" t="s">
        <v>85</v>
      </c>
      <c r="D92" s="19">
        <v>41</v>
      </c>
      <c r="E92" s="19" t="s">
        <v>62</v>
      </c>
      <c r="F92" s="19" t="s">
        <v>26</v>
      </c>
      <c r="G92" s="19">
        <v>80</v>
      </c>
      <c r="H92" s="20">
        <v>3.2</v>
      </c>
      <c r="I92" s="21" t="s">
        <v>71</v>
      </c>
      <c r="L92" s="7">
        <f t="shared" si="6"/>
        <v>0</v>
      </c>
      <c r="M92" s="7">
        <f t="shared" si="7"/>
        <v>1103.2124999999999</v>
      </c>
      <c r="N92" s="7">
        <f t="shared" si="8"/>
        <v>6.67838</v>
      </c>
      <c r="O92" s="7">
        <f t="shared" si="9"/>
        <v>830.08326</v>
      </c>
      <c r="P92" s="7">
        <f t="shared" si="10"/>
        <v>0.85164</v>
      </c>
      <c r="Q92" s="7">
        <f t="shared" si="11"/>
        <v>0.8412</v>
      </c>
      <c r="R92" s="7">
        <f t="shared" si="12"/>
        <v>5.015670000000001</v>
      </c>
      <c r="S92" s="7">
        <f t="shared" si="13"/>
        <v>12.485439999999999</v>
      </c>
      <c r="T92" s="7">
        <f t="shared" si="14"/>
        <v>4.670249999999999</v>
      </c>
      <c r="U92" s="7">
        <f t="shared" si="15"/>
        <v>0</v>
      </c>
      <c r="V92" s="7">
        <f t="shared" si="16"/>
        <v>1963.8383399999998</v>
      </c>
      <c r="W92" s="7"/>
    </row>
    <row r="93" spans="1:23" ht="12.75">
      <c r="A93" s="19">
        <v>345</v>
      </c>
      <c r="B93" s="19">
        <v>345</v>
      </c>
      <c r="C93" s="63" t="s">
        <v>281</v>
      </c>
      <c r="D93" s="19">
        <v>41</v>
      </c>
      <c r="E93" s="19" t="s">
        <v>283</v>
      </c>
      <c r="F93" s="19" t="s">
        <v>26</v>
      </c>
      <c r="G93" s="19">
        <v>100</v>
      </c>
      <c r="H93" s="20">
        <v>3.2</v>
      </c>
      <c r="I93" s="21" t="s">
        <v>282</v>
      </c>
      <c r="L93" s="7">
        <f t="shared" si="6"/>
        <v>0</v>
      </c>
      <c r="M93" s="7">
        <f t="shared" si="7"/>
        <v>1081.1683999999998</v>
      </c>
      <c r="N93" s="7">
        <f t="shared" si="8"/>
        <v>1.63136</v>
      </c>
      <c r="O93" s="7">
        <f t="shared" si="9"/>
        <v>860.4287100000001</v>
      </c>
      <c r="P93" s="7">
        <f t="shared" si="10"/>
        <v>0</v>
      </c>
      <c r="Q93" s="7">
        <f t="shared" si="11"/>
        <v>5.6080000000000005</v>
      </c>
      <c r="R93" s="7">
        <f t="shared" si="12"/>
        <v>9.347385000000001</v>
      </c>
      <c r="S93" s="7">
        <f t="shared" si="13"/>
        <v>7.1649400000000005</v>
      </c>
      <c r="T93" s="7">
        <f t="shared" si="14"/>
        <v>165.25499999999997</v>
      </c>
      <c r="U93" s="7">
        <f t="shared" si="15"/>
        <v>0</v>
      </c>
      <c r="V93" s="7">
        <f>SUM(L93:U93)</f>
        <v>2130.603795</v>
      </c>
      <c r="W93" s="7"/>
    </row>
    <row r="94" spans="1:23" ht="12.75">
      <c r="A94" s="1">
        <v>166</v>
      </c>
      <c r="C94" s="1" t="s">
        <v>82</v>
      </c>
      <c r="D94" s="1">
        <v>22</v>
      </c>
      <c r="E94" s="1" t="s">
        <v>42</v>
      </c>
      <c r="F94" s="1" t="s">
        <v>26</v>
      </c>
      <c r="G94" s="1">
        <v>100</v>
      </c>
      <c r="H94" s="5">
        <v>3.4</v>
      </c>
      <c r="I94" s="3" t="s">
        <v>83</v>
      </c>
      <c r="L94" s="7">
        <f aca="true" t="shared" si="17" ref="L94:L123">L33*61.98/2</f>
        <v>0</v>
      </c>
      <c r="M94" s="7">
        <f aca="true" t="shared" si="18" ref="M94:M123">M33*40.3</f>
        <v>869.3113</v>
      </c>
      <c r="N94" s="7">
        <f aca="true" t="shared" si="19" ref="N94:N123">N33*101.96/2</f>
        <v>5.556819999999999</v>
      </c>
      <c r="O94" s="7">
        <f aca="true" t="shared" si="20" ref="O94:O123">O33*60.09</f>
        <v>861.5103300000001</v>
      </c>
      <c r="P94" s="7">
        <f aca="true" t="shared" si="21" ref="P94:P123">P33*141.94/2</f>
        <v>2.41298</v>
      </c>
      <c r="Q94" s="7">
        <f aca="true" t="shared" si="22" ref="Q94:Q123">Q33*56.08</f>
        <v>8.187679999999999</v>
      </c>
      <c r="R94" s="7">
        <f aca="true" t="shared" si="23" ref="R94:R123">R33*151.99/2</f>
        <v>1.36791</v>
      </c>
      <c r="S94" s="7">
        <f aca="true" t="shared" si="24" ref="S94:S123">S33*70.94</f>
        <v>16.6709</v>
      </c>
      <c r="T94" s="7">
        <f aca="true" t="shared" si="25" ref="T94:T123">T33*71.85</f>
        <v>422.11875</v>
      </c>
      <c r="U94" s="7">
        <f aca="true" t="shared" si="26" ref="U94:U123">U33*74.69</f>
        <v>0</v>
      </c>
      <c r="V94" s="7">
        <f t="shared" si="16"/>
        <v>2187.1366700000003</v>
      </c>
      <c r="W94" s="7"/>
    </row>
    <row r="95" spans="1:23" ht="12.75">
      <c r="A95" s="1">
        <v>171</v>
      </c>
      <c r="C95" s="1" t="s">
        <v>82</v>
      </c>
      <c r="D95" s="1">
        <v>57</v>
      </c>
      <c r="E95" s="1" t="s">
        <v>91</v>
      </c>
      <c r="F95" s="1" t="s">
        <v>26</v>
      </c>
      <c r="G95" s="1">
        <v>100</v>
      </c>
      <c r="H95" s="5">
        <v>3.3</v>
      </c>
      <c r="I95" s="3" t="s">
        <v>92</v>
      </c>
      <c r="L95" s="7">
        <f t="shared" si="17"/>
        <v>0</v>
      </c>
      <c r="M95" s="7">
        <f t="shared" si="18"/>
        <v>1135.8555</v>
      </c>
      <c r="N95" s="7">
        <f t="shared" si="19"/>
        <v>0</v>
      </c>
      <c r="O95" s="7">
        <f t="shared" si="20"/>
        <v>814.94058</v>
      </c>
      <c r="P95" s="7">
        <f t="shared" si="21"/>
        <v>0</v>
      </c>
      <c r="Q95" s="7">
        <f t="shared" si="22"/>
        <v>4.14992</v>
      </c>
      <c r="R95" s="7">
        <f t="shared" si="23"/>
        <v>6.915545</v>
      </c>
      <c r="S95" s="7">
        <f t="shared" si="24"/>
        <v>24.261480000000002</v>
      </c>
      <c r="T95" s="7">
        <f t="shared" si="25"/>
        <v>66.2457</v>
      </c>
      <c r="U95" s="7">
        <f t="shared" si="26"/>
        <v>0</v>
      </c>
      <c r="V95" s="7">
        <f t="shared" si="16"/>
        <v>2052.368725</v>
      </c>
      <c r="W95" s="7"/>
    </row>
    <row r="96" spans="1:23" ht="12.75">
      <c r="A96" s="1">
        <v>172</v>
      </c>
      <c r="B96" s="1">
        <v>9</v>
      </c>
      <c r="C96" s="1" t="s">
        <v>82</v>
      </c>
      <c r="D96" s="1">
        <v>57</v>
      </c>
      <c r="E96" s="1" t="s">
        <v>91</v>
      </c>
      <c r="F96" s="1" t="s">
        <v>26</v>
      </c>
      <c r="G96" s="1">
        <v>100</v>
      </c>
      <c r="H96" s="5">
        <v>3.3</v>
      </c>
      <c r="I96" s="3" t="s">
        <v>92</v>
      </c>
      <c r="L96" s="7">
        <f t="shared" si="17"/>
        <v>0</v>
      </c>
      <c r="M96" s="7">
        <f t="shared" si="18"/>
        <v>1113.9323</v>
      </c>
      <c r="N96" s="7">
        <f t="shared" si="19"/>
        <v>2.24312</v>
      </c>
      <c r="O96" s="7">
        <f t="shared" si="20"/>
        <v>848.65107</v>
      </c>
      <c r="P96" s="7">
        <f t="shared" si="21"/>
        <v>0</v>
      </c>
      <c r="Q96" s="7">
        <f t="shared" si="22"/>
        <v>3.02832</v>
      </c>
      <c r="R96" s="7">
        <f t="shared" si="23"/>
        <v>6.9915400000000005</v>
      </c>
      <c r="S96" s="7">
        <f t="shared" si="24"/>
        <v>22.55892</v>
      </c>
      <c r="T96" s="7">
        <f t="shared" si="25"/>
        <v>68.47304999999999</v>
      </c>
      <c r="U96" s="7">
        <f t="shared" si="26"/>
        <v>0</v>
      </c>
      <c r="V96" s="7">
        <f t="shared" si="16"/>
        <v>2065.87832</v>
      </c>
      <c r="W96" s="7"/>
    </row>
    <row r="97" spans="1:23" ht="12.75">
      <c r="A97" s="1">
        <v>190</v>
      </c>
      <c r="C97" s="1" t="s">
        <v>96</v>
      </c>
      <c r="D97" s="1">
        <v>57</v>
      </c>
      <c r="E97" s="1" t="s">
        <v>97</v>
      </c>
      <c r="F97" s="1" t="s">
        <v>26</v>
      </c>
      <c r="G97" s="1">
        <v>80</v>
      </c>
      <c r="H97" s="5">
        <v>3.4</v>
      </c>
      <c r="I97" s="3" t="s">
        <v>98</v>
      </c>
      <c r="L97" s="7">
        <f t="shared" si="17"/>
        <v>0</v>
      </c>
      <c r="M97" s="7">
        <f t="shared" si="18"/>
        <v>1078.7504</v>
      </c>
      <c r="N97" s="7">
        <f t="shared" si="19"/>
        <v>8.05484</v>
      </c>
      <c r="O97" s="7">
        <f t="shared" si="20"/>
        <v>853.278</v>
      </c>
      <c r="P97" s="7">
        <f t="shared" si="21"/>
        <v>0</v>
      </c>
      <c r="Q97" s="7">
        <f t="shared" si="22"/>
        <v>2.29928</v>
      </c>
      <c r="R97" s="7">
        <f t="shared" si="23"/>
        <v>4.179725</v>
      </c>
      <c r="S97" s="7">
        <f t="shared" si="24"/>
        <v>14.613639999999998</v>
      </c>
      <c r="T97" s="7">
        <f t="shared" si="25"/>
        <v>56.25855</v>
      </c>
      <c r="U97" s="7">
        <f t="shared" si="26"/>
        <v>0</v>
      </c>
      <c r="V97" s="7">
        <f t="shared" si="16"/>
        <v>2017.434435</v>
      </c>
      <c r="W97" s="7"/>
    </row>
    <row r="98" spans="1:23" ht="12.75">
      <c r="A98" s="1">
        <v>191</v>
      </c>
      <c r="C98" s="1" t="s">
        <v>96</v>
      </c>
      <c r="D98" s="1">
        <v>57</v>
      </c>
      <c r="E98" s="1" t="s">
        <v>97</v>
      </c>
      <c r="F98" s="1" t="s">
        <v>26</v>
      </c>
      <c r="G98" s="1">
        <v>80</v>
      </c>
      <c r="H98" s="5">
        <v>3.4</v>
      </c>
      <c r="I98" s="3" t="s">
        <v>98</v>
      </c>
      <c r="L98" s="7">
        <f t="shared" si="17"/>
        <v>0</v>
      </c>
      <c r="M98" s="7">
        <f t="shared" si="18"/>
        <v>1134.3240999999998</v>
      </c>
      <c r="N98" s="7">
        <f t="shared" si="19"/>
        <v>0</v>
      </c>
      <c r="O98" s="7">
        <f t="shared" si="20"/>
        <v>839.4573</v>
      </c>
      <c r="P98" s="7">
        <f t="shared" si="21"/>
        <v>0</v>
      </c>
      <c r="Q98" s="7">
        <f t="shared" si="22"/>
        <v>0.95336</v>
      </c>
      <c r="R98" s="7">
        <f t="shared" si="23"/>
        <v>6.83955</v>
      </c>
      <c r="S98" s="7">
        <f t="shared" si="24"/>
        <v>15.9615</v>
      </c>
      <c r="T98" s="7">
        <f t="shared" si="25"/>
        <v>55.037099999999995</v>
      </c>
      <c r="U98" s="7">
        <f t="shared" si="26"/>
        <v>0</v>
      </c>
      <c r="V98" s="7">
        <f t="shared" si="16"/>
        <v>2052.5729099999994</v>
      </c>
      <c r="W98" s="7"/>
    </row>
    <row r="99" spans="1:23" ht="12.75">
      <c r="A99" s="1">
        <v>193</v>
      </c>
      <c r="C99" s="1" t="s">
        <v>96</v>
      </c>
      <c r="D99" s="1">
        <v>57</v>
      </c>
      <c r="E99" s="1" t="s">
        <v>97</v>
      </c>
      <c r="F99" s="1" t="s">
        <v>26</v>
      </c>
      <c r="G99" s="1">
        <v>80</v>
      </c>
      <c r="H99" s="5">
        <v>3.4</v>
      </c>
      <c r="I99" s="3" t="s">
        <v>98</v>
      </c>
      <c r="L99" s="7">
        <f t="shared" si="17"/>
        <v>0</v>
      </c>
      <c r="M99" s="7">
        <f t="shared" si="18"/>
        <v>1123.4028</v>
      </c>
      <c r="N99" s="7">
        <f t="shared" si="19"/>
        <v>3.41566</v>
      </c>
      <c r="O99" s="7">
        <f t="shared" si="20"/>
        <v>843.24297</v>
      </c>
      <c r="P99" s="7">
        <f t="shared" si="21"/>
        <v>0</v>
      </c>
      <c r="Q99" s="7">
        <f t="shared" si="22"/>
        <v>1.1216</v>
      </c>
      <c r="R99" s="7">
        <f t="shared" si="23"/>
        <v>8.35945</v>
      </c>
      <c r="S99" s="7">
        <f t="shared" si="24"/>
        <v>15.9615</v>
      </c>
      <c r="T99" s="7">
        <f t="shared" si="25"/>
        <v>61.359899999999996</v>
      </c>
      <c r="U99" s="7">
        <f t="shared" si="26"/>
        <v>0</v>
      </c>
      <c r="V99" s="7">
        <f t="shared" si="16"/>
        <v>2056.86388</v>
      </c>
      <c r="W99" s="7"/>
    </row>
    <row r="100" spans="1:23" ht="12.75">
      <c r="A100" s="1">
        <v>251</v>
      </c>
      <c r="C100" s="1" t="s">
        <v>154</v>
      </c>
      <c r="D100" s="1">
        <v>57</v>
      </c>
      <c r="E100" s="1" t="s">
        <v>97</v>
      </c>
      <c r="F100" s="1" t="s">
        <v>26</v>
      </c>
      <c r="G100" s="1">
        <v>75</v>
      </c>
      <c r="H100" s="5">
        <v>3.2</v>
      </c>
      <c r="I100" s="3" t="s">
        <v>155</v>
      </c>
      <c r="L100" s="7">
        <f t="shared" si="17"/>
        <v>0</v>
      </c>
      <c r="M100" s="7">
        <f t="shared" si="18"/>
        <v>1118.8891999999998</v>
      </c>
      <c r="N100" s="7">
        <f t="shared" si="19"/>
        <v>2.549</v>
      </c>
      <c r="O100" s="7">
        <f t="shared" si="20"/>
        <v>828.28056</v>
      </c>
      <c r="P100" s="7">
        <f t="shared" si="21"/>
        <v>0</v>
      </c>
      <c r="Q100" s="7">
        <f t="shared" si="22"/>
        <v>0.95336</v>
      </c>
      <c r="R100" s="7">
        <f t="shared" si="23"/>
        <v>7.3715150000000005</v>
      </c>
      <c r="S100" s="7">
        <f t="shared" si="24"/>
        <v>16.245260000000002</v>
      </c>
      <c r="T100" s="7">
        <f t="shared" si="25"/>
        <v>66.03014999999999</v>
      </c>
      <c r="U100" s="7">
        <f t="shared" si="26"/>
        <v>0</v>
      </c>
      <c r="V100" s="7">
        <f t="shared" si="16"/>
        <v>2040.3190449999997</v>
      </c>
      <c r="W100" s="7"/>
    </row>
    <row r="101" spans="1:23" ht="12.75">
      <c r="A101" s="1">
        <v>252</v>
      </c>
      <c r="B101" s="1" t="s">
        <v>185</v>
      </c>
      <c r="C101" s="1" t="s">
        <v>154</v>
      </c>
      <c r="D101" s="1">
        <v>57</v>
      </c>
      <c r="E101" s="1" t="s">
        <v>97</v>
      </c>
      <c r="F101" s="1" t="s">
        <v>26</v>
      </c>
      <c r="G101" s="1">
        <v>80</v>
      </c>
      <c r="H101" s="5">
        <v>3.2</v>
      </c>
      <c r="I101" s="3" t="s">
        <v>155</v>
      </c>
      <c r="L101" s="7">
        <f t="shared" si="17"/>
        <v>0</v>
      </c>
      <c r="M101" s="7">
        <f t="shared" si="18"/>
        <v>1142.8677</v>
      </c>
      <c r="N101" s="7">
        <f t="shared" si="19"/>
        <v>0</v>
      </c>
      <c r="O101" s="7">
        <f t="shared" si="20"/>
        <v>837.7747800000001</v>
      </c>
      <c r="P101" s="7">
        <f t="shared" si="21"/>
        <v>0</v>
      </c>
      <c r="Q101" s="7">
        <f t="shared" si="22"/>
        <v>1.73848</v>
      </c>
      <c r="R101" s="7">
        <f t="shared" si="23"/>
        <v>7.599500000000001</v>
      </c>
      <c r="S101" s="7">
        <f t="shared" si="24"/>
        <v>16.52902</v>
      </c>
      <c r="T101" s="7">
        <f t="shared" si="25"/>
        <v>63.227999999999994</v>
      </c>
      <c r="U101" s="7">
        <f t="shared" si="26"/>
        <v>0</v>
      </c>
      <c r="V101" s="7">
        <f t="shared" si="16"/>
        <v>2069.73748</v>
      </c>
      <c r="W101" s="7"/>
    </row>
    <row r="102" spans="1:23" ht="12.75">
      <c r="A102" s="1">
        <v>199</v>
      </c>
      <c r="B102" s="1" t="s">
        <v>186</v>
      </c>
      <c r="C102" s="1" t="s">
        <v>96</v>
      </c>
      <c r="D102" s="1">
        <v>80</v>
      </c>
      <c r="E102" s="1" t="s">
        <v>99</v>
      </c>
      <c r="F102" s="1" t="s">
        <v>26</v>
      </c>
      <c r="G102" s="1">
        <v>100</v>
      </c>
      <c r="H102" s="5">
        <v>3.7</v>
      </c>
      <c r="I102" s="3" t="s">
        <v>107</v>
      </c>
      <c r="L102" s="7">
        <f t="shared" si="17"/>
        <v>0</v>
      </c>
      <c r="M102" s="7">
        <f t="shared" si="18"/>
        <v>493.0704999999999</v>
      </c>
      <c r="N102" s="7">
        <f t="shared" si="19"/>
        <v>0</v>
      </c>
      <c r="O102" s="7">
        <f t="shared" si="20"/>
        <v>817.224</v>
      </c>
      <c r="P102" s="7">
        <f t="shared" si="21"/>
        <v>8.800279999999999</v>
      </c>
      <c r="Q102" s="7">
        <f t="shared" si="22"/>
        <v>2.74792</v>
      </c>
      <c r="R102" s="7">
        <f t="shared" si="23"/>
        <v>3.95174</v>
      </c>
      <c r="S102" s="7">
        <f t="shared" si="24"/>
        <v>17.59312</v>
      </c>
      <c r="T102" s="7">
        <f t="shared" si="25"/>
        <v>1264.2007499999997</v>
      </c>
      <c r="U102" s="7">
        <f t="shared" si="26"/>
        <v>0</v>
      </c>
      <c r="V102" s="7">
        <f t="shared" si="16"/>
        <v>2607.5883099999996</v>
      </c>
      <c r="W102" s="7"/>
    </row>
    <row r="103" spans="1:23" ht="12.75">
      <c r="A103" s="1">
        <v>200</v>
      </c>
      <c r="C103" s="1" t="s">
        <v>96</v>
      </c>
      <c r="D103" s="1">
        <v>80</v>
      </c>
      <c r="E103" s="1" t="s">
        <v>99</v>
      </c>
      <c r="F103" s="1" t="s">
        <v>26</v>
      </c>
      <c r="G103" s="1">
        <v>75</v>
      </c>
      <c r="H103" s="5">
        <v>3.7</v>
      </c>
      <c r="I103" s="3" t="s">
        <v>107</v>
      </c>
      <c r="L103" s="7">
        <f t="shared" si="17"/>
        <v>0</v>
      </c>
      <c r="M103" s="7">
        <f t="shared" si="18"/>
        <v>497.82589999999993</v>
      </c>
      <c r="N103" s="7">
        <f t="shared" si="19"/>
        <v>0</v>
      </c>
      <c r="O103" s="7">
        <f t="shared" si="20"/>
        <v>819.4473300000001</v>
      </c>
      <c r="P103" s="7">
        <f t="shared" si="21"/>
        <v>0</v>
      </c>
      <c r="Q103" s="7">
        <f t="shared" si="22"/>
        <v>8.131599999999999</v>
      </c>
      <c r="R103" s="7">
        <f t="shared" si="23"/>
        <v>6.83955</v>
      </c>
      <c r="S103" s="7">
        <f t="shared" si="24"/>
        <v>18.16064</v>
      </c>
      <c r="T103" s="7">
        <f t="shared" si="25"/>
        <v>1195.5839999999998</v>
      </c>
      <c r="U103" s="7">
        <f t="shared" si="26"/>
        <v>0</v>
      </c>
      <c r="V103" s="7">
        <f t="shared" si="16"/>
        <v>2545.98902</v>
      </c>
      <c r="W103" s="7"/>
    </row>
    <row r="104" spans="1:23" ht="12.75">
      <c r="A104" s="1">
        <v>235</v>
      </c>
      <c r="C104" s="1" t="s">
        <v>135</v>
      </c>
      <c r="D104" s="1">
        <v>10</v>
      </c>
      <c r="E104" s="1" t="s">
        <v>136</v>
      </c>
      <c r="F104" s="1" t="s">
        <v>26</v>
      </c>
      <c r="G104" s="1">
        <v>100</v>
      </c>
      <c r="H104" s="5">
        <v>3.4</v>
      </c>
      <c r="I104" s="3" t="s">
        <v>137</v>
      </c>
      <c r="L104" s="7">
        <f t="shared" si="17"/>
        <v>0</v>
      </c>
      <c r="M104" s="7">
        <f t="shared" si="18"/>
        <v>1022.2900999999999</v>
      </c>
      <c r="N104" s="7">
        <f t="shared" si="19"/>
        <v>8.25876</v>
      </c>
      <c r="O104" s="7">
        <f t="shared" si="20"/>
        <v>857.3641200000001</v>
      </c>
      <c r="P104" s="7">
        <f t="shared" si="21"/>
        <v>0</v>
      </c>
      <c r="Q104" s="7">
        <f t="shared" si="22"/>
        <v>8.80456</v>
      </c>
      <c r="R104" s="7">
        <f t="shared" si="23"/>
        <v>5.319650000000001</v>
      </c>
      <c r="S104" s="7">
        <f t="shared" si="24"/>
        <v>20.359779999999997</v>
      </c>
      <c r="T104" s="7">
        <f t="shared" si="25"/>
        <v>166.97939999999997</v>
      </c>
      <c r="U104" s="7">
        <f t="shared" si="26"/>
        <v>0</v>
      </c>
      <c r="V104" s="7">
        <f t="shared" si="16"/>
        <v>2089.37637</v>
      </c>
      <c r="W104" s="7"/>
    </row>
    <row r="105" spans="1:23" ht="12.75">
      <c r="A105" s="1">
        <v>240</v>
      </c>
      <c r="C105" s="1" t="s">
        <v>135</v>
      </c>
      <c r="D105" s="1">
        <v>10</v>
      </c>
      <c r="E105" s="1" t="s">
        <v>136</v>
      </c>
      <c r="F105" s="1" t="s">
        <v>26</v>
      </c>
      <c r="G105" s="1">
        <v>100</v>
      </c>
      <c r="H105" s="5">
        <v>3.4</v>
      </c>
      <c r="I105" s="3" t="s">
        <v>141</v>
      </c>
      <c r="L105" s="7">
        <f t="shared" si="17"/>
        <v>0</v>
      </c>
      <c r="M105" s="7">
        <f t="shared" si="18"/>
        <v>1008.9508</v>
      </c>
      <c r="N105" s="7">
        <f t="shared" si="19"/>
        <v>11.113639999999998</v>
      </c>
      <c r="O105" s="7">
        <f t="shared" si="20"/>
        <v>845.6465700000001</v>
      </c>
      <c r="P105" s="7">
        <f t="shared" si="21"/>
        <v>0</v>
      </c>
      <c r="Q105" s="7">
        <f t="shared" si="22"/>
        <v>5.38368</v>
      </c>
      <c r="R105" s="7">
        <f t="shared" si="23"/>
        <v>4.027735</v>
      </c>
      <c r="S105" s="7">
        <f t="shared" si="24"/>
        <v>17.66406</v>
      </c>
      <c r="T105" s="7">
        <f t="shared" si="25"/>
        <v>178.188</v>
      </c>
      <c r="U105" s="7">
        <f t="shared" si="26"/>
        <v>0</v>
      </c>
      <c r="V105" s="7">
        <f t="shared" si="16"/>
        <v>2070.9744849999997</v>
      </c>
      <c r="W105" s="7"/>
    </row>
    <row r="106" spans="1:23" ht="12.75">
      <c r="A106" s="1">
        <v>243</v>
      </c>
      <c r="B106" s="1">
        <v>2</v>
      </c>
      <c r="C106" s="1" t="s">
        <v>142</v>
      </c>
      <c r="D106" s="1">
        <v>10</v>
      </c>
      <c r="E106" s="1" t="s">
        <v>136</v>
      </c>
      <c r="F106" s="1" t="s">
        <v>26</v>
      </c>
      <c r="G106" s="1">
        <v>80</v>
      </c>
      <c r="H106" s="5">
        <v>3.4</v>
      </c>
      <c r="I106" s="3" t="s">
        <v>144</v>
      </c>
      <c r="L106" s="7">
        <f t="shared" si="17"/>
        <v>0</v>
      </c>
      <c r="M106" s="7">
        <f t="shared" si="18"/>
        <v>1034.7427999999998</v>
      </c>
      <c r="N106" s="7">
        <f t="shared" si="19"/>
        <v>5.96466</v>
      </c>
      <c r="O106" s="7">
        <f t="shared" si="20"/>
        <v>836.7532500000001</v>
      </c>
      <c r="P106" s="7">
        <f t="shared" si="21"/>
        <v>0</v>
      </c>
      <c r="Q106" s="7">
        <f t="shared" si="22"/>
        <v>7.34648</v>
      </c>
      <c r="R106" s="7">
        <f t="shared" si="23"/>
        <v>5.091665000000001</v>
      </c>
      <c r="S106" s="7">
        <f t="shared" si="24"/>
        <v>19.29568</v>
      </c>
      <c r="T106" s="7">
        <f t="shared" si="25"/>
        <v>209.58644999999996</v>
      </c>
      <c r="U106" s="7">
        <f t="shared" si="26"/>
        <v>0</v>
      </c>
      <c r="V106" s="7">
        <f t="shared" si="16"/>
        <v>2118.7809849999994</v>
      </c>
      <c r="W106" s="7"/>
    </row>
    <row r="107" spans="1:23" ht="12.75">
      <c r="A107" s="1">
        <v>259</v>
      </c>
      <c r="C107" s="1" t="s">
        <v>171</v>
      </c>
      <c r="D107" s="1">
        <v>10</v>
      </c>
      <c r="E107" s="1" t="s">
        <v>136</v>
      </c>
      <c r="F107" s="1" t="s">
        <v>26</v>
      </c>
      <c r="G107" s="1">
        <v>80</v>
      </c>
      <c r="H107" s="5">
        <v>3.4</v>
      </c>
      <c r="I107" s="3" t="s">
        <v>144</v>
      </c>
      <c r="L107" s="7">
        <f t="shared" si="17"/>
        <v>0</v>
      </c>
      <c r="M107" s="7">
        <f t="shared" si="18"/>
        <v>1023.2572999999999</v>
      </c>
      <c r="N107" s="7">
        <f t="shared" si="19"/>
        <v>0</v>
      </c>
      <c r="O107" s="7">
        <f t="shared" si="20"/>
        <v>846.84837</v>
      </c>
      <c r="P107" s="7">
        <f t="shared" si="21"/>
        <v>2.2000699999999997</v>
      </c>
      <c r="Q107" s="7">
        <f t="shared" si="22"/>
        <v>0</v>
      </c>
      <c r="R107" s="7">
        <f t="shared" si="23"/>
        <v>0</v>
      </c>
      <c r="S107" s="7">
        <f t="shared" si="24"/>
        <v>11.63416</v>
      </c>
      <c r="T107" s="7">
        <f t="shared" si="25"/>
        <v>245.79884999999996</v>
      </c>
      <c r="U107" s="7">
        <f t="shared" si="26"/>
        <v>0</v>
      </c>
      <c r="V107" s="7">
        <f t="shared" si="16"/>
        <v>2129.73875</v>
      </c>
      <c r="W107" s="7"/>
    </row>
    <row r="108" spans="1:23" ht="12.75">
      <c r="A108" s="1">
        <v>289</v>
      </c>
      <c r="C108" s="1" t="s">
        <v>223</v>
      </c>
      <c r="D108" s="1">
        <v>22</v>
      </c>
      <c r="E108" s="1" t="s">
        <v>224</v>
      </c>
      <c r="F108" s="1" t="s">
        <v>26</v>
      </c>
      <c r="G108" s="1">
        <v>100</v>
      </c>
      <c r="H108" s="5">
        <v>3.6</v>
      </c>
      <c r="I108" s="3" t="s">
        <v>227</v>
      </c>
      <c r="L108" s="7">
        <f t="shared" si="17"/>
        <v>0</v>
      </c>
      <c r="M108" s="7">
        <f t="shared" si="18"/>
        <v>968.4895999999999</v>
      </c>
      <c r="N108" s="7">
        <f t="shared" si="19"/>
        <v>0</v>
      </c>
      <c r="O108" s="7">
        <f t="shared" si="20"/>
        <v>866.07717</v>
      </c>
      <c r="P108" s="7">
        <f t="shared" si="21"/>
        <v>0</v>
      </c>
      <c r="Q108" s="7">
        <f t="shared" si="22"/>
        <v>7.795120000000001</v>
      </c>
      <c r="R108" s="7">
        <f t="shared" si="23"/>
        <v>0</v>
      </c>
      <c r="S108" s="7">
        <f t="shared" si="24"/>
        <v>12.69826</v>
      </c>
      <c r="T108" s="7">
        <f t="shared" si="25"/>
        <v>295.15979999999996</v>
      </c>
      <c r="U108" s="7">
        <f t="shared" si="26"/>
        <v>0</v>
      </c>
      <c r="V108" s="7">
        <f t="shared" si="16"/>
        <v>2150.2199499999997</v>
      </c>
      <c r="W108" s="7"/>
    </row>
    <row r="109" spans="1:23" ht="12.75">
      <c r="A109" s="1">
        <v>332</v>
      </c>
      <c r="C109" s="1" t="s">
        <v>234</v>
      </c>
      <c r="D109" s="1">
        <v>141</v>
      </c>
      <c r="E109" s="1" t="s">
        <v>235</v>
      </c>
      <c r="F109" s="1" t="s">
        <v>26</v>
      </c>
      <c r="G109" s="1">
        <v>100</v>
      </c>
      <c r="H109" s="5">
        <v>3.5</v>
      </c>
      <c r="I109" s="3" t="s">
        <v>236</v>
      </c>
      <c r="L109" s="7">
        <f t="shared" si="17"/>
        <v>0</v>
      </c>
      <c r="M109" s="7">
        <f t="shared" si="18"/>
        <v>972.2778</v>
      </c>
      <c r="N109" s="7">
        <f t="shared" si="19"/>
        <v>0</v>
      </c>
      <c r="O109" s="7">
        <f t="shared" si="20"/>
        <v>864.45474</v>
      </c>
      <c r="P109" s="7">
        <f t="shared" si="21"/>
        <v>0</v>
      </c>
      <c r="Q109" s="7">
        <f t="shared" si="22"/>
        <v>0</v>
      </c>
      <c r="R109" s="7">
        <f t="shared" si="23"/>
        <v>0</v>
      </c>
      <c r="S109" s="7">
        <f t="shared" si="24"/>
        <v>12.130740000000001</v>
      </c>
      <c r="T109" s="7">
        <f t="shared" si="25"/>
        <v>351.41835</v>
      </c>
      <c r="U109" s="7">
        <f t="shared" si="26"/>
        <v>0</v>
      </c>
      <c r="V109" s="7">
        <f t="shared" si="16"/>
        <v>2200.28163</v>
      </c>
      <c r="W109" s="7"/>
    </row>
    <row r="110" spans="1:23" ht="12.75">
      <c r="A110" s="1">
        <v>481</v>
      </c>
      <c r="C110" s="1" t="s">
        <v>268</v>
      </c>
      <c r="D110" s="1">
        <v>10</v>
      </c>
      <c r="E110" s="58" t="s">
        <v>138</v>
      </c>
      <c r="F110" s="58" t="s">
        <v>26</v>
      </c>
      <c r="G110" s="1">
        <v>100</v>
      </c>
      <c r="H110" s="5">
        <v>3.3</v>
      </c>
      <c r="I110" s="3" t="s">
        <v>269</v>
      </c>
      <c r="L110" s="7">
        <f t="shared" si="17"/>
        <v>0</v>
      </c>
      <c r="M110" s="7">
        <f t="shared" si="18"/>
        <v>1033.6144</v>
      </c>
      <c r="N110" s="7">
        <f t="shared" si="19"/>
        <v>3.9254599999999997</v>
      </c>
      <c r="O110" s="7">
        <f t="shared" si="20"/>
        <v>867.6395100000001</v>
      </c>
      <c r="P110" s="7">
        <f t="shared" si="21"/>
        <v>0</v>
      </c>
      <c r="Q110" s="7">
        <f t="shared" si="22"/>
        <v>5.27152</v>
      </c>
      <c r="R110" s="7">
        <f t="shared" si="23"/>
        <v>13.907085</v>
      </c>
      <c r="S110" s="7">
        <f t="shared" si="24"/>
        <v>1.5606799999999998</v>
      </c>
      <c r="T110" s="7">
        <f t="shared" si="25"/>
        <v>23.207549999999998</v>
      </c>
      <c r="U110" s="7">
        <f t="shared" si="26"/>
        <v>0</v>
      </c>
      <c r="V110" s="7">
        <f aca="true" t="shared" si="27" ref="V110:V117">SUM(L110:U110)</f>
        <v>1949.126205</v>
      </c>
      <c r="W110" s="7"/>
    </row>
    <row r="111" spans="1:23" ht="12.75">
      <c r="A111" s="1">
        <v>187</v>
      </c>
      <c r="B111" s="1">
        <v>6</v>
      </c>
      <c r="C111" s="1" t="s">
        <v>270</v>
      </c>
      <c r="D111" s="1">
        <v>26</v>
      </c>
      <c r="E111" s="1" t="s">
        <v>271</v>
      </c>
      <c r="F111" s="1" t="s">
        <v>26</v>
      </c>
      <c r="G111" s="1">
        <v>100</v>
      </c>
      <c r="H111" s="5">
        <v>4.7</v>
      </c>
      <c r="I111" s="3" t="s">
        <v>272</v>
      </c>
      <c r="L111" s="7">
        <f t="shared" si="17"/>
        <v>0</v>
      </c>
      <c r="M111" s="7">
        <f t="shared" si="18"/>
        <v>37.7611</v>
      </c>
      <c r="N111" s="7">
        <f t="shared" si="19"/>
        <v>14.529299999999997</v>
      </c>
      <c r="O111" s="7">
        <f t="shared" si="20"/>
        <v>835.2510000000001</v>
      </c>
      <c r="P111" s="7">
        <f t="shared" si="21"/>
        <v>15.25855</v>
      </c>
      <c r="Q111" s="7">
        <f t="shared" si="22"/>
        <v>0.8412</v>
      </c>
      <c r="R111" s="7">
        <f t="shared" si="23"/>
        <v>7.7514899999999995</v>
      </c>
      <c r="S111" s="7">
        <f t="shared" si="24"/>
        <v>192.2474</v>
      </c>
      <c r="T111" s="7">
        <f t="shared" si="25"/>
        <v>1818.0923999999998</v>
      </c>
      <c r="U111" s="7">
        <f t="shared" si="26"/>
        <v>0</v>
      </c>
      <c r="V111" s="7">
        <f t="shared" si="27"/>
        <v>2921.7324399999998</v>
      </c>
      <c r="W111" s="7"/>
    </row>
    <row r="112" spans="1:23" ht="12.75">
      <c r="A112" s="1">
        <v>561</v>
      </c>
      <c r="C112" s="1" t="s">
        <v>306</v>
      </c>
      <c r="D112" s="1">
        <v>61</v>
      </c>
      <c r="E112" s="1" t="s">
        <v>308</v>
      </c>
      <c r="F112" s="1" t="s">
        <v>26</v>
      </c>
      <c r="G112" s="1">
        <v>100</v>
      </c>
      <c r="H112" s="5">
        <v>3.2</v>
      </c>
      <c r="I112" s="3" t="s">
        <v>310</v>
      </c>
      <c r="L112" s="7">
        <f t="shared" si="17"/>
        <v>0</v>
      </c>
      <c r="M112" s="7">
        <f t="shared" si="18"/>
        <v>1093.0972</v>
      </c>
      <c r="N112" s="7">
        <f t="shared" si="19"/>
        <v>8.05484</v>
      </c>
      <c r="O112" s="7">
        <f t="shared" si="20"/>
        <v>838.9164900000001</v>
      </c>
      <c r="P112" s="7">
        <f t="shared" si="21"/>
        <v>0</v>
      </c>
      <c r="Q112" s="7">
        <f t="shared" si="22"/>
        <v>0</v>
      </c>
      <c r="R112" s="7">
        <f t="shared" si="23"/>
        <v>1.36791</v>
      </c>
      <c r="S112" s="7">
        <f t="shared" si="24"/>
        <v>1.98632</v>
      </c>
      <c r="T112" s="7">
        <f t="shared" si="25"/>
        <v>21.267599999999998</v>
      </c>
      <c r="U112" s="7">
        <f t="shared" si="26"/>
        <v>0</v>
      </c>
      <c r="V112" s="7">
        <f t="shared" si="27"/>
        <v>1964.6903599999998</v>
      </c>
      <c r="W112" s="7"/>
    </row>
    <row r="113" spans="1:23" ht="12.75">
      <c r="A113" s="1">
        <v>565</v>
      </c>
      <c r="C113" s="1" t="s">
        <v>306</v>
      </c>
      <c r="D113" s="1">
        <v>57</v>
      </c>
      <c r="E113" s="1" t="s">
        <v>303</v>
      </c>
      <c r="F113" s="1" t="s">
        <v>26</v>
      </c>
      <c r="G113" s="1">
        <v>100</v>
      </c>
      <c r="H113" s="5">
        <v>3.3</v>
      </c>
      <c r="I113" s="3" t="s">
        <v>312</v>
      </c>
      <c r="L113" s="7">
        <f t="shared" si="17"/>
        <v>0</v>
      </c>
      <c r="M113" s="7">
        <f t="shared" si="18"/>
        <v>1112.8038999999999</v>
      </c>
      <c r="N113" s="7">
        <f t="shared" si="19"/>
        <v>5.454859999999999</v>
      </c>
      <c r="O113" s="7">
        <f t="shared" si="20"/>
        <v>874.5498600000001</v>
      </c>
      <c r="P113" s="7">
        <f t="shared" si="21"/>
        <v>0</v>
      </c>
      <c r="Q113" s="7">
        <f t="shared" si="22"/>
        <v>0</v>
      </c>
      <c r="R113" s="7">
        <f t="shared" si="23"/>
        <v>5.851615000000001</v>
      </c>
      <c r="S113" s="7">
        <f t="shared" si="24"/>
        <v>11.77604</v>
      </c>
      <c r="T113" s="7">
        <f t="shared" si="25"/>
        <v>13.29225</v>
      </c>
      <c r="U113" s="7">
        <f t="shared" si="26"/>
        <v>0</v>
      </c>
      <c r="V113" s="7">
        <f t="shared" si="27"/>
        <v>2023.728525</v>
      </c>
      <c r="W113" s="7"/>
    </row>
    <row r="114" spans="1:23" ht="12.75">
      <c r="A114" s="1">
        <v>566</v>
      </c>
      <c r="C114" s="1" t="s">
        <v>306</v>
      </c>
      <c r="D114" s="1">
        <v>57</v>
      </c>
      <c r="E114" s="1" t="s">
        <v>303</v>
      </c>
      <c r="F114" s="1" t="s">
        <v>26</v>
      </c>
      <c r="G114" s="1">
        <v>130</v>
      </c>
      <c r="H114" s="5">
        <v>3.3</v>
      </c>
      <c r="I114" s="3" t="s">
        <v>311</v>
      </c>
      <c r="L114" s="7">
        <f t="shared" si="17"/>
        <v>0</v>
      </c>
      <c r="M114" s="7">
        <f t="shared" si="18"/>
        <v>1141.9407999999999</v>
      </c>
      <c r="N114" s="7">
        <f t="shared" si="19"/>
        <v>0</v>
      </c>
      <c r="O114" s="7">
        <f t="shared" si="20"/>
        <v>859.52736</v>
      </c>
      <c r="P114" s="7">
        <f t="shared" si="21"/>
        <v>0</v>
      </c>
      <c r="Q114" s="7">
        <f t="shared" si="22"/>
        <v>5.77624</v>
      </c>
      <c r="R114" s="7">
        <f t="shared" si="23"/>
        <v>8.891415</v>
      </c>
      <c r="S114" s="7">
        <f t="shared" si="24"/>
        <v>26.46062</v>
      </c>
      <c r="T114" s="7">
        <f t="shared" si="25"/>
        <v>46.77435</v>
      </c>
      <c r="U114" s="7">
        <f t="shared" si="26"/>
        <v>0</v>
      </c>
      <c r="V114" s="7">
        <f t="shared" si="27"/>
        <v>2089.370785</v>
      </c>
      <c r="W114" s="7"/>
    </row>
    <row r="115" spans="1:23" ht="12.75">
      <c r="A115" s="1">
        <v>570</v>
      </c>
      <c r="C115" s="1" t="s">
        <v>306</v>
      </c>
      <c r="D115" s="1">
        <v>57</v>
      </c>
      <c r="E115" s="1" t="s">
        <v>303</v>
      </c>
      <c r="F115" s="1" t="s">
        <v>26</v>
      </c>
      <c r="G115" s="1">
        <v>120</v>
      </c>
      <c r="H115" s="5">
        <v>3.5</v>
      </c>
      <c r="I115" s="3" t="s">
        <v>313</v>
      </c>
      <c r="L115" s="7">
        <f t="shared" si="17"/>
        <v>0</v>
      </c>
      <c r="M115" s="7">
        <f t="shared" si="18"/>
        <v>965.2253</v>
      </c>
      <c r="N115" s="7">
        <f t="shared" si="19"/>
        <v>0</v>
      </c>
      <c r="O115" s="7">
        <f t="shared" si="20"/>
        <v>863.6134800000001</v>
      </c>
      <c r="P115" s="7">
        <f t="shared" si="21"/>
        <v>0</v>
      </c>
      <c r="Q115" s="7">
        <f t="shared" si="22"/>
        <v>4.03776</v>
      </c>
      <c r="R115" s="7">
        <f t="shared" si="23"/>
        <v>3.34378</v>
      </c>
      <c r="S115" s="7">
        <f t="shared" si="24"/>
        <v>11.20852</v>
      </c>
      <c r="T115" s="7">
        <f t="shared" si="25"/>
        <v>333.5277</v>
      </c>
      <c r="U115" s="7">
        <f t="shared" si="26"/>
        <v>0</v>
      </c>
      <c r="V115" s="7">
        <f t="shared" si="27"/>
        <v>2180.9565399999997</v>
      </c>
      <c r="W115" s="7"/>
    </row>
    <row r="116" spans="1:23" ht="12.75">
      <c r="A116" s="1">
        <v>567</v>
      </c>
      <c r="C116" s="1" t="s">
        <v>306</v>
      </c>
      <c r="D116" s="1">
        <v>57</v>
      </c>
      <c r="E116" s="1" t="s">
        <v>303</v>
      </c>
      <c r="F116" s="1" t="s">
        <v>26</v>
      </c>
      <c r="G116" s="1">
        <v>130</v>
      </c>
      <c r="H116" s="5">
        <v>3.3</v>
      </c>
      <c r="I116" s="3" t="s">
        <v>314</v>
      </c>
      <c r="L116" s="7">
        <f t="shared" si="17"/>
        <v>0</v>
      </c>
      <c r="M116" s="7">
        <f t="shared" si="18"/>
        <v>960.3086999999999</v>
      </c>
      <c r="N116" s="7">
        <f t="shared" si="19"/>
        <v>0</v>
      </c>
      <c r="O116" s="7">
        <f t="shared" si="20"/>
        <v>883.8037200000001</v>
      </c>
      <c r="P116" s="7">
        <f t="shared" si="21"/>
        <v>0</v>
      </c>
      <c r="Q116" s="7">
        <f t="shared" si="22"/>
        <v>5.720159999999999</v>
      </c>
      <c r="R116" s="7">
        <f t="shared" si="23"/>
        <v>6.231590000000001</v>
      </c>
      <c r="S116" s="7">
        <f t="shared" si="24"/>
        <v>11.27946</v>
      </c>
      <c r="T116" s="7">
        <f t="shared" si="25"/>
        <v>312.4038</v>
      </c>
      <c r="U116" s="7">
        <f t="shared" si="26"/>
        <v>0</v>
      </c>
      <c r="V116" s="7">
        <f t="shared" si="27"/>
        <v>2179.74743</v>
      </c>
      <c r="W116" s="7"/>
    </row>
    <row r="117" spans="1:23" ht="12.75">
      <c r="A117" s="1">
        <v>569</v>
      </c>
      <c r="C117" s="1" t="s">
        <v>315</v>
      </c>
      <c r="D117" s="1">
        <v>57</v>
      </c>
      <c r="E117" s="1" t="s">
        <v>303</v>
      </c>
      <c r="F117" s="1" t="s">
        <v>26</v>
      </c>
      <c r="G117" s="1">
        <v>150</v>
      </c>
      <c r="H117" s="5">
        <v>3.5</v>
      </c>
      <c r="I117" s="3" t="s">
        <v>316</v>
      </c>
      <c r="L117" s="7">
        <f t="shared" si="17"/>
        <v>0</v>
      </c>
      <c r="M117" s="7">
        <f t="shared" si="18"/>
        <v>1044.173</v>
      </c>
      <c r="N117" s="7">
        <f t="shared" si="19"/>
        <v>0</v>
      </c>
      <c r="O117" s="7">
        <f t="shared" si="20"/>
        <v>860.66907</v>
      </c>
      <c r="P117" s="7">
        <f t="shared" si="21"/>
        <v>0</v>
      </c>
      <c r="Q117" s="7">
        <f t="shared" si="22"/>
        <v>5.047199999999999</v>
      </c>
      <c r="R117" s="7">
        <f t="shared" si="23"/>
        <v>10.94328</v>
      </c>
      <c r="S117" s="7">
        <f t="shared" si="24"/>
        <v>12.485439999999999</v>
      </c>
      <c r="T117" s="7">
        <f t="shared" si="25"/>
        <v>247.95434999999998</v>
      </c>
      <c r="U117" s="7">
        <f t="shared" si="26"/>
        <v>0</v>
      </c>
      <c r="V117" s="7">
        <f t="shared" si="27"/>
        <v>2181.27234</v>
      </c>
      <c r="W117" s="7"/>
    </row>
    <row r="118" spans="1:23" ht="12.75">
      <c r="A118" s="1">
        <v>580</v>
      </c>
      <c r="C118" s="1" t="s">
        <v>319</v>
      </c>
      <c r="D118" s="1">
        <v>77</v>
      </c>
      <c r="E118" s="1" t="s">
        <v>320</v>
      </c>
      <c r="F118" s="1" t="s">
        <v>26</v>
      </c>
      <c r="G118" s="1">
        <v>100</v>
      </c>
      <c r="H118" s="5">
        <v>3.6</v>
      </c>
      <c r="I118" s="3" t="s">
        <v>321</v>
      </c>
      <c r="L118" s="7">
        <f t="shared" si="17"/>
        <v>0</v>
      </c>
      <c r="M118" s="7">
        <f t="shared" si="18"/>
        <v>707.6679999999999</v>
      </c>
      <c r="N118" s="7">
        <f t="shared" si="19"/>
        <v>7.646999999999999</v>
      </c>
      <c r="O118" s="7">
        <f t="shared" si="20"/>
        <v>861.8708700000001</v>
      </c>
      <c r="P118" s="7">
        <f t="shared" si="21"/>
        <v>0</v>
      </c>
      <c r="Q118" s="7">
        <f t="shared" si="22"/>
        <v>7.45864</v>
      </c>
      <c r="R118" s="7">
        <f t="shared" si="23"/>
        <v>6.83955</v>
      </c>
      <c r="S118" s="7">
        <f t="shared" si="24"/>
        <v>14.400820000000001</v>
      </c>
      <c r="T118" s="7">
        <f t="shared" si="25"/>
        <v>714.6201</v>
      </c>
      <c r="U118" s="7">
        <f t="shared" si="26"/>
        <v>0</v>
      </c>
      <c r="V118" s="7">
        <f aca="true" t="shared" si="28" ref="V118:V123">SUM(L118:U118)</f>
        <v>2320.50498</v>
      </c>
      <c r="W118" s="7"/>
    </row>
    <row r="119" spans="1:23" ht="12.75">
      <c r="A119" s="1">
        <v>584</v>
      </c>
      <c r="C119" s="1" t="s">
        <v>327</v>
      </c>
      <c r="D119" s="1">
        <v>25</v>
      </c>
      <c r="E119" s="1" t="s">
        <v>328</v>
      </c>
      <c r="F119" s="1" t="s">
        <v>26</v>
      </c>
      <c r="G119" s="1">
        <v>100</v>
      </c>
      <c r="H119" s="5">
        <v>3.4</v>
      </c>
      <c r="I119" s="3" t="s">
        <v>329</v>
      </c>
      <c r="L119" s="7">
        <f t="shared" si="17"/>
        <v>0</v>
      </c>
      <c r="M119" s="7">
        <f t="shared" si="18"/>
        <v>1012.2151</v>
      </c>
      <c r="N119" s="7">
        <f t="shared" si="19"/>
        <v>1.58038</v>
      </c>
      <c r="O119" s="7">
        <f t="shared" si="20"/>
        <v>839.8779300000001</v>
      </c>
      <c r="P119" s="7">
        <f t="shared" si="21"/>
        <v>0</v>
      </c>
      <c r="Q119" s="7">
        <f t="shared" si="22"/>
        <v>3.5330399999999997</v>
      </c>
      <c r="R119" s="7">
        <f t="shared" si="23"/>
        <v>3.34378</v>
      </c>
      <c r="S119" s="7">
        <f t="shared" si="24"/>
        <v>17.52218</v>
      </c>
      <c r="T119" s="7">
        <f t="shared" si="25"/>
        <v>271.0182</v>
      </c>
      <c r="U119" s="7">
        <f t="shared" si="26"/>
        <v>0</v>
      </c>
      <c r="V119" s="7">
        <f t="shared" si="28"/>
        <v>2149.09061</v>
      </c>
      <c r="W119" s="7"/>
    </row>
    <row r="120" spans="1:23" ht="12.75">
      <c r="A120" s="1">
        <v>575</v>
      </c>
      <c r="C120" s="1" t="s">
        <v>330</v>
      </c>
      <c r="D120" s="1">
        <v>57</v>
      </c>
      <c r="E120" s="1" t="s">
        <v>331</v>
      </c>
      <c r="F120" s="1" t="s">
        <v>26</v>
      </c>
      <c r="G120" s="1">
        <v>80</v>
      </c>
      <c r="H120" s="5">
        <v>3.3</v>
      </c>
      <c r="I120" s="3" t="s">
        <v>332</v>
      </c>
      <c r="L120" s="7">
        <f t="shared" si="17"/>
        <v>0</v>
      </c>
      <c r="M120" s="7">
        <f t="shared" si="18"/>
        <v>1176.6390999999999</v>
      </c>
      <c r="N120" s="7">
        <f t="shared" si="19"/>
        <v>2.90586</v>
      </c>
      <c r="O120" s="7">
        <f t="shared" si="20"/>
        <v>829.4222700000001</v>
      </c>
      <c r="P120" s="7">
        <f t="shared" si="21"/>
        <v>0</v>
      </c>
      <c r="Q120" s="7">
        <f t="shared" si="22"/>
        <v>5.43976</v>
      </c>
      <c r="R120" s="7">
        <f t="shared" si="23"/>
        <v>10.867284999999999</v>
      </c>
      <c r="S120" s="7">
        <f t="shared" si="24"/>
        <v>8.44186</v>
      </c>
      <c r="T120" s="7">
        <f t="shared" si="25"/>
        <v>7.185</v>
      </c>
      <c r="U120" s="7">
        <f t="shared" si="26"/>
        <v>0</v>
      </c>
      <c r="V120" s="7">
        <f t="shared" si="28"/>
        <v>2040.901135</v>
      </c>
      <c r="W120" s="7"/>
    </row>
    <row r="121" spans="1:23" ht="12.75">
      <c r="A121" s="1">
        <v>593</v>
      </c>
      <c r="C121" s="1" t="s">
        <v>337</v>
      </c>
      <c r="D121" s="1">
        <v>77</v>
      </c>
      <c r="E121" s="1" t="s">
        <v>338</v>
      </c>
      <c r="F121" s="1" t="s">
        <v>26</v>
      </c>
      <c r="G121" s="1">
        <v>100</v>
      </c>
      <c r="H121" s="5">
        <v>3.7</v>
      </c>
      <c r="I121" s="3" t="s">
        <v>339</v>
      </c>
      <c r="L121" s="7">
        <f t="shared" si="17"/>
        <v>0</v>
      </c>
      <c r="M121" s="7">
        <f t="shared" si="18"/>
        <v>709.0784999999998</v>
      </c>
      <c r="N121" s="7">
        <f t="shared" si="19"/>
        <v>0</v>
      </c>
      <c r="O121" s="7">
        <f t="shared" si="20"/>
        <v>860.7291600000001</v>
      </c>
      <c r="P121" s="7">
        <f t="shared" si="21"/>
        <v>0</v>
      </c>
      <c r="Q121" s="7">
        <f t="shared" si="22"/>
        <v>7.62688</v>
      </c>
      <c r="R121" s="7">
        <f t="shared" si="23"/>
        <v>2.73582</v>
      </c>
      <c r="S121" s="7">
        <f t="shared" si="24"/>
        <v>18.23158</v>
      </c>
      <c r="T121" s="7">
        <f t="shared" si="25"/>
        <v>822.03585</v>
      </c>
      <c r="U121" s="7">
        <f t="shared" si="26"/>
        <v>0</v>
      </c>
      <c r="V121" s="7">
        <f t="shared" si="28"/>
        <v>2420.43779</v>
      </c>
      <c r="W121" s="7"/>
    </row>
    <row r="122" spans="1:23" ht="12.75">
      <c r="A122" s="1">
        <v>588</v>
      </c>
      <c r="C122" s="1" t="s">
        <v>337</v>
      </c>
      <c r="D122" s="1">
        <v>77</v>
      </c>
      <c r="E122" s="1" t="s">
        <v>338</v>
      </c>
      <c r="F122" s="1" t="s">
        <v>26</v>
      </c>
      <c r="G122" s="1">
        <v>120</v>
      </c>
      <c r="H122" s="5">
        <v>3.4</v>
      </c>
      <c r="I122" s="3" t="s">
        <v>340</v>
      </c>
      <c r="L122" s="7">
        <f t="shared" si="17"/>
        <v>0</v>
      </c>
      <c r="M122" s="7">
        <f t="shared" si="18"/>
        <v>974.1718999999998</v>
      </c>
      <c r="N122" s="7">
        <f t="shared" si="19"/>
        <v>6.32152</v>
      </c>
      <c r="O122" s="7">
        <f t="shared" si="20"/>
        <v>873.1677900000001</v>
      </c>
      <c r="P122" s="7">
        <f t="shared" si="21"/>
        <v>0</v>
      </c>
      <c r="Q122" s="7">
        <f t="shared" si="22"/>
        <v>4.03776</v>
      </c>
      <c r="R122" s="7">
        <f t="shared" si="23"/>
        <v>4.407710000000001</v>
      </c>
      <c r="S122" s="7">
        <f t="shared" si="24"/>
        <v>11.06664</v>
      </c>
      <c r="T122" s="7">
        <f t="shared" si="25"/>
        <v>196.94084999999998</v>
      </c>
      <c r="U122" s="7">
        <f t="shared" si="26"/>
        <v>0</v>
      </c>
      <c r="V122" s="7">
        <f t="shared" si="28"/>
        <v>2070.11417</v>
      </c>
      <c r="W122" s="7"/>
    </row>
    <row r="123" spans="1:23" ht="12.75">
      <c r="A123" s="1">
        <v>588</v>
      </c>
      <c r="C123" s="1" t="s">
        <v>337</v>
      </c>
      <c r="D123" s="1">
        <v>77</v>
      </c>
      <c r="E123" s="1" t="s">
        <v>338</v>
      </c>
      <c r="F123" s="1" t="s">
        <v>26</v>
      </c>
      <c r="G123" s="1">
        <v>120</v>
      </c>
      <c r="H123" s="5">
        <v>3.4</v>
      </c>
      <c r="I123" s="3" t="s">
        <v>340</v>
      </c>
      <c r="L123" s="7">
        <f t="shared" si="17"/>
        <v>0</v>
      </c>
      <c r="M123" s="7">
        <f t="shared" si="18"/>
        <v>998.0295</v>
      </c>
      <c r="N123" s="7">
        <f t="shared" si="19"/>
        <v>1.8352799999999998</v>
      </c>
      <c r="O123" s="7">
        <f t="shared" si="20"/>
        <v>874.97049</v>
      </c>
      <c r="P123" s="7">
        <f t="shared" si="21"/>
        <v>0</v>
      </c>
      <c r="Q123" s="7">
        <f t="shared" si="22"/>
        <v>4.878959999999999</v>
      </c>
      <c r="R123" s="7">
        <f t="shared" si="23"/>
        <v>3.0398</v>
      </c>
      <c r="S123" s="7">
        <f t="shared" si="24"/>
        <v>16.6709</v>
      </c>
      <c r="T123" s="7">
        <f t="shared" si="25"/>
        <v>300.54855</v>
      </c>
      <c r="U123" s="7">
        <f t="shared" si="26"/>
        <v>0</v>
      </c>
      <c r="V123" s="7">
        <f t="shared" si="28"/>
        <v>2199.97348</v>
      </c>
      <c r="W123" s="7"/>
    </row>
    <row r="124" spans="12:23" ht="12.75"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</row>
    <row r="125" spans="12:23" ht="12.75"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</row>
    <row r="126" ht="12.75"/>
    <row r="127" ht="12.75"/>
    <row r="128" ht="12.75"/>
    <row r="129" spans="6:14" ht="12.75">
      <c r="F129" s="57" t="s">
        <v>267</v>
      </c>
      <c r="N129" s="57" t="s">
        <v>267</v>
      </c>
    </row>
    <row r="130" ht="12.75"/>
    <row r="131" ht="12.75"/>
    <row r="132" spans="1:23" ht="12.75">
      <c r="A132" s="2" t="s">
        <v>3</v>
      </c>
      <c r="B132" s="2" t="s">
        <v>183</v>
      </c>
      <c r="C132" s="2" t="s">
        <v>84</v>
      </c>
      <c r="D132" s="2" t="s">
        <v>1</v>
      </c>
      <c r="E132" s="2" t="s">
        <v>2</v>
      </c>
      <c r="F132" s="2" t="s">
        <v>4</v>
      </c>
      <c r="G132" s="2" t="s">
        <v>19</v>
      </c>
      <c r="H132" s="6" t="s">
        <v>20</v>
      </c>
      <c r="I132" s="4" t="s">
        <v>27</v>
      </c>
      <c r="L132" s="2" t="s">
        <v>249</v>
      </c>
      <c r="M132" s="2" t="s">
        <v>250</v>
      </c>
      <c r="N132" s="2" t="s">
        <v>251</v>
      </c>
      <c r="O132" s="2" t="s">
        <v>252</v>
      </c>
      <c r="P132" s="2" t="s">
        <v>253</v>
      </c>
      <c r="Q132" s="2" t="s">
        <v>255</v>
      </c>
      <c r="R132" s="2" t="s">
        <v>258</v>
      </c>
      <c r="S132" s="2" t="s">
        <v>259</v>
      </c>
      <c r="T132" s="2" t="s">
        <v>260</v>
      </c>
      <c r="U132" s="2" t="s">
        <v>261</v>
      </c>
      <c r="V132" s="2" t="s">
        <v>194</v>
      </c>
      <c r="W132" s="2"/>
    </row>
    <row r="133" ht="12.75"/>
    <row r="134" spans="1:8" ht="12.75">
      <c r="A134" s="1">
        <v>83</v>
      </c>
      <c r="B134" s="1">
        <v>11</v>
      </c>
      <c r="C134" s="23" t="s">
        <v>85</v>
      </c>
      <c r="D134" s="1">
        <v>7</v>
      </c>
      <c r="E134" s="1" t="s">
        <v>17</v>
      </c>
      <c r="F134" s="1" t="s">
        <v>18</v>
      </c>
      <c r="G134" s="1">
        <v>100</v>
      </c>
      <c r="H134" s="5">
        <v>3.8</v>
      </c>
    </row>
    <row r="135" spans="1:23" ht="12.75">
      <c r="A135" s="1">
        <v>120</v>
      </c>
      <c r="C135" s="23" t="s">
        <v>85</v>
      </c>
      <c r="D135" s="1">
        <v>7</v>
      </c>
      <c r="E135" s="1" t="s">
        <v>25</v>
      </c>
      <c r="F135" s="1" t="s">
        <v>26</v>
      </c>
      <c r="G135" s="1">
        <v>100</v>
      </c>
      <c r="H135" s="5">
        <v>3.8</v>
      </c>
      <c r="I135" s="3" t="s">
        <v>28</v>
      </c>
      <c r="L135" s="3">
        <f aca="true" t="shared" si="29" ref="L135:L154">L74/$V74*100</f>
        <v>0</v>
      </c>
      <c r="M135" s="3">
        <f aca="true" t="shared" si="30" ref="M135:U135">M74/$V74*100</f>
        <v>34.51627716187247</v>
      </c>
      <c r="N135" s="3">
        <f t="shared" si="30"/>
        <v>0</v>
      </c>
      <c r="O135" s="3">
        <f t="shared" si="30"/>
        <v>36.514057491483356</v>
      </c>
      <c r="P135" s="3">
        <f t="shared" si="30"/>
        <v>0</v>
      </c>
      <c r="Q135" s="3">
        <f t="shared" si="30"/>
        <v>0.32132251379406884</v>
      </c>
      <c r="R135" s="3">
        <f t="shared" si="30"/>
        <v>0.08309729433613194</v>
      </c>
      <c r="S135" s="3">
        <f t="shared" si="30"/>
        <v>0.31958785299092596</v>
      </c>
      <c r="T135" s="3">
        <f t="shared" si="30"/>
        <v>28.245657685523046</v>
      </c>
      <c r="U135" s="3">
        <f t="shared" si="30"/>
        <v>0</v>
      </c>
      <c r="V135" s="3">
        <f>SUM(L135:U135)</f>
        <v>99.99999999999999</v>
      </c>
      <c r="W135" s="3"/>
    </row>
    <row r="136" spans="1:23" ht="12.75">
      <c r="A136" s="1">
        <v>122</v>
      </c>
      <c r="B136" s="1">
        <v>10</v>
      </c>
      <c r="C136" s="23" t="s">
        <v>85</v>
      </c>
      <c r="D136" s="1">
        <v>7</v>
      </c>
      <c r="E136" s="1" t="s">
        <v>25</v>
      </c>
      <c r="F136" s="1" t="s">
        <v>26</v>
      </c>
      <c r="G136" s="1">
        <v>80</v>
      </c>
      <c r="H136" s="5">
        <v>3.8</v>
      </c>
      <c r="I136" s="3" t="s">
        <v>31</v>
      </c>
      <c r="L136" s="3">
        <f t="shared" si="29"/>
        <v>0</v>
      </c>
      <c r="M136" s="3">
        <f aca="true" t="shared" si="31" ref="M136:U136">M75/$V75*100</f>
        <v>34.311583693780626</v>
      </c>
      <c r="N136" s="3">
        <f t="shared" si="31"/>
        <v>0.1486002451713056</v>
      </c>
      <c r="O136" s="3">
        <f t="shared" si="31"/>
        <v>37.35763073174503</v>
      </c>
      <c r="P136" s="3">
        <f t="shared" si="31"/>
        <v>0</v>
      </c>
      <c r="Q136" s="3">
        <f t="shared" si="31"/>
        <v>0.20982215748399616</v>
      </c>
      <c r="R136" s="3">
        <f t="shared" si="31"/>
        <v>0.07934894432204637</v>
      </c>
      <c r="S136" s="3">
        <f t="shared" si="31"/>
        <v>0.4228210919019989</v>
      </c>
      <c r="T136" s="3">
        <f t="shared" si="31"/>
        <v>27.470193135594993</v>
      </c>
      <c r="U136" s="3">
        <f t="shared" si="31"/>
        <v>0</v>
      </c>
      <c r="V136" s="3">
        <f aca="true" t="shared" si="32" ref="V136:V170">SUM(L136:U136)</f>
        <v>100.00000000000001</v>
      </c>
      <c r="W136" s="3"/>
    </row>
    <row r="137" spans="1:23" ht="12.75">
      <c r="A137" s="1">
        <v>123</v>
      </c>
      <c r="B137" s="1">
        <v>12</v>
      </c>
      <c r="C137" s="23" t="s">
        <v>85</v>
      </c>
      <c r="D137" s="1">
        <v>7</v>
      </c>
      <c r="E137" s="1" t="s">
        <v>17</v>
      </c>
      <c r="F137" s="1" t="s">
        <v>26</v>
      </c>
      <c r="G137" s="1">
        <v>100</v>
      </c>
      <c r="H137" s="5">
        <v>3.4</v>
      </c>
      <c r="I137" s="3" t="s">
        <v>32</v>
      </c>
      <c r="L137" s="3">
        <f t="shared" si="29"/>
        <v>0</v>
      </c>
      <c r="M137" s="3">
        <f aca="true" t="shared" si="33" ref="M137:U137">M76/$V76*100</f>
        <v>54.538444083947965</v>
      </c>
      <c r="N137" s="3">
        <f t="shared" si="33"/>
        <v>0.23559946586559385</v>
      </c>
      <c r="O137" s="3">
        <f t="shared" si="33"/>
        <v>43.388415653010185</v>
      </c>
      <c r="P137" s="3">
        <f t="shared" si="33"/>
        <v>0</v>
      </c>
      <c r="Q137" s="3">
        <f t="shared" si="33"/>
        <v>0.2221445616613098</v>
      </c>
      <c r="R137" s="3">
        <f t="shared" si="33"/>
        <v>0.24314125098244002</v>
      </c>
      <c r="S137" s="3">
        <f t="shared" si="33"/>
        <v>0.26299477621495215</v>
      </c>
      <c r="T137" s="3">
        <f t="shared" si="33"/>
        <v>1.1092602083175578</v>
      </c>
      <c r="U137" s="3">
        <f t="shared" si="33"/>
        <v>0</v>
      </c>
      <c r="V137" s="3">
        <f t="shared" si="32"/>
        <v>100.00000000000003</v>
      </c>
      <c r="W137" s="3"/>
    </row>
    <row r="138" spans="1:23" ht="12.75">
      <c r="A138" s="1">
        <v>124</v>
      </c>
      <c r="C138" s="23" t="s">
        <v>85</v>
      </c>
      <c r="D138" s="1">
        <v>7</v>
      </c>
      <c r="E138" s="1" t="s">
        <v>17</v>
      </c>
      <c r="F138" s="1" t="s">
        <v>26</v>
      </c>
      <c r="G138" s="1">
        <v>100</v>
      </c>
      <c r="H138" s="5">
        <v>3.8</v>
      </c>
      <c r="I138" s="3" t="s">
        <v>31</v>
      </c>
      <c r="L138" s="3">
        <f t="shared" si="29"/>
        <v>0</v>
      </c>
      <c r="M138" s="3">
        <f aca="true" t="shared" si="34" ref="M138:U138">M77/$V77*100</f>
        <v>32.62834757367528</v>
      </c>
      <c r="N138" s="3">
        <f t="shared" si="34"/>
        <v>0.17286258820608247</v>
      </c>
      <c r="O138" s="3">
        <f t="shared" si="34"/>
        <v>34.696538834202016</v>
      </c>
      <c r="P138" s="3">
        <f t="shared" si="34"/>
        <v>0</v>
      </c>
      <c r="Q138" s="3">
        <f t="shared" si="34"/>
        <v>0.24720231719451224</v>
      </c>
      <c r="R138" s="3">
        <f t="shared" si="34"/>
        <v>0.0934101802988711</v>
      </c>
      <c r="S138" s="3">
        <f t="shared" si="34"/>
        <v>0.7035876936341312</v>
      </c>
      <c r="T138" s="3">
        <f t="shared" si="34"/>
        <v>31.230118367873438</v>
      </c>
      <c r="U138" s="3">
        <f t="shared" si="34"/>
        <v>0.22793244491567413</v>
      </c>
      <c r="V138" s="3">
        <f t="shared" si="32"/>
        <v>100.00000000000001</v>
      </c>
      <c r="W138" s="3"/>
    </row>
    <row r="139" spans="1:23" ht="12.75">
      <c r="A139" s="1">
        <v>254</v>
      </c>
      <c r="B139" s="1" t="s">
        <v>184</v>
      </c>
      <c r="C139" s="19" t="s">
        <v>154</v>
      </c>
      <c r="D139" s="1">
        <v>77</v>
      </c>
      <c r="E139" s="1" t="s">
        <v>161</v>
      </c>
      <c r="F139" s="1" t="s">
        <v>26</v>
      </c>
      <c r="G139" s="1">
        <v>80</v>
      </c>
      <c r="I139" s="3" t="s">
        <v>162</v>
      </c>
      <c r="L139" s="3">
        <f t="shared" si="29"/>
        <v>0</v>
      </c>
      <c r="M139" s="3">
        <f aca="true" t="shared" si="35" ref="M139:U139">M78/$V78*100</f>
        <v>26.92908083646246</v>
      </c>
      <c r="N139" s="3">
        <f t="shared" si="35"/>
        <v>0</v>
      </c>
      <c r="O139" s="3">
        <f t="shared" si="35"/>
        <v>33.903908479450266</v>
      </c>
      <c r="P139" s="3">
        <f t="shared" si="35"/>
        <v>0</v>
      </c>
      <c r="Q139" s="3">
        <f t="shared" si="35"/>
        <v>0.6128371191782601</v>
      </c>
      <c r="R139" s="3">
        <f t="shared" si="35"/>
        <v>0.1409647798946804</v>
      </c>
      <c r="S139" s="3">
        <f t="shared" si="35"/>
        <v>0.6436376919216484</v>
      </c>
      <c r="T139" s="3">
        <f t="shared" si="35"/>
        <v>37.609944187218545</v>
      </c>
      <c r="U139" s="3">
        <f t="shared" si="35"/>
        <v>0.15962690587415215</v>
      </c>
      <c r="V139" s="3">
        <f t="shared" si="32"/>
        <v>100</v>
      </c>
      <c r="W139" s="3"/>
    </row>
    <row r="140" spans="1:23" ht="12.75">
      <c r="A140" s="1">
        <v>136</v>
      </c>
      <c r="B140" s="1">
        <v>13</v>
      </c>
      <c r="C140" s="23" t="s">
        <v>85</v>
      </c>
      <c r="D140" s="1">
        <v>7</v>
      </c>
      <c r="E140" s="1" t="s">
        <v>36</v>
      </c>
      <c r="F140" s="1" t="s">
        <v>26</v>
      </c>
      <c r="G140" s="1">
        <v>120</v>
      </c>
      <c r="H140" s="5">
        <v>3.2</v>
      </c>
      <c r="I140" s="3" t="s">
        <v>39</v>
      </c>
      <c r="L140" s="3">
        <f t="shared" si="29"/>
        <v>0</v>
      </c>
      <c r="M140" s="3">
        <f aca="true" t="shared" si="36" ref="M140:U140">M79/$V79*100</f>
        <v>55.565508955102096</v>
      </c>
      <c r="N140" s="3">
        <f t="shared" si="36"/>
        <v>0.18862318390616378</v>
      </c>
      <c r="O140" s="3">
        <f t="shared" si="36"/>
        <v>43.03709738761257</v>
      </c>
      <c r="P140" s="3">
        <f t="shared" si="36"/>
        <v>0</v>
      </c>
      <c r="Q140" s="3">
        <f t="shared" si="36"/>
        <v>0.09406344899112348</v>
      </c>
      <c r="R140" s="3">
        <f t="shared" si="36"/>
        <v>0.3524088852959849</v>
      </c>
      <c r="S140" s="3">
        <f t="shared" si="36"/>
        <v>0.5354471259171959</v>
      </c>
      <c r="T140" s="3">
        <f t="shared" si="36"/>
        <v>0.2268510131748669</v>
      </c>
      <c r="U140" s="3">
        <f t="shared" si="36"/>
        <v>0</v>
      </c>
      <c r="V140" s="3">
        <f t="shared" si="32"/>
        <v>100.00000000000001</v>
      </c>
      <c r="W140" s="3"/>
    </row>
    <row r="141" spans="1:23" ht="12.75">
      <c r="A141" s="1">
        <v>137</v>
      </c>
      <c r="C141" s="23" t="s">
        <v>85</v>
      </c>
      <c r="D141" s="1">
        <v>7</v>
      </c>
      <c r="E141" s="1" t="s">
        <v>36</v>
      </c>
      <c r="F141" s="1" t="s">
        <v>26</v>
      </c>
      <c r="G141" s="1">
        <v>100</v>
      </c>
      <c r="H141" s="5">
        <v>3.2</v>
      </c>
      <c r="I141" s="3" t="s">
        <v>39</v>
      </c>
      <c r="L141" s="3">
        <f t="shared" si="29"/>
        <v>0</v>
      </c>
      <c r="M141" s="3">
        <f aca="true" t="shared" si="37" ref="M141:U141">M80/$V80*100</f>
        <v>55.19523988409261</v>
      </c>
      <c r="N141" s="3">
        <f t="shared" si="37"/>
        <v>0.15046888495188437</v>
      </c>
      <c r="O141" s="3">
        <f t="shared" si="37"/>
        <v>43.67799338454574</v>
      </c>
      <c r="P141" s="3">
        <f t="shared" si="37"/>
        <v>0</v>
      </c>
      <c r="Q141" s="3">
        <f t="shared" si="37"/>
        <v>0.10380172933212824</v>
      </c>
      <c r="R141" s="3">
        <f t="shared" si="37"/>
        <v>0.23570650522270084</v>
      </c>
      <c r="S141" s="3">
        <f t="shared" si="37"/>
        <v>0.5145813550280828</v>
      </c>
      <c r="T141" s="3">
        <f t="shared" si="37"/>
        <v>0.12220825682685743</v>
      </c>
      <c r="U141" s="3">
        <f t="shared" si="37"/>
        <v>0</v>
      </c>
      <c r="V141" s="3">
        <f t="shared" si="32"/>
        <v>100</v>
      </c>
      <c r="W141" s="3"/>
    </row>
    <row r="142" spans="1:23" ht="12.75">
      <c r="A142" s="1">
        <v>138</v>
      </c>
      <c r="C142" s="23" t="s">
        <v>85</v>
      </c>
      <c r="D142" s="1">
        <v>10</v>
      </c>
      <c r="E142" s="1" t="s">
        <v>40</v>
      </c>
      <c r="F142" s="1" t="s">
        <v>26</v>
      </c>
      <c r="G142" s="1">
        <v>80</v>
      </c>
      <c r="H142" s="5">
        <v>3.2</v>
      </c>
      <c r="I142" s="3" t="s">
        <v>41</v>
      </c>
      <c r="L142" s="3">
        <f t="shared" si="29"/>
        <v>0</v>
      </c>
      <c r="M142" s="3">
        <f aca="true" t="shared" si="38" ref="M142:U142">M81/$V81*100</f>
        <v>54.405525175334915</v>
      </c>
      <c r="N142" s="3">
        <f t="shared" si="38"/>
        <v>0.34008623870914956</v>
      </c>
      <c r="O142" s="3">
        <f t="shared" si="38"/>
        <v>42.82811957320081</v>
      </c>
      <c r="P142" s="3">
        <f t="shared" si="38"/>
        <v>0</v>
      </c>
      <c r="Q142" s="3">
        <f t="shared" si="38"/>
        <v>0.30608853097699984</v>
      </c>
      <c r="R142" s="3">
        <f t="shared" si="38"/>
        <v>0.8218907435610802</v>
      </c>
      <c r="S142" s="3">
        <f t="shared" si="38"/>
        <v>0.1290651473342152</v>
      </c>
      <c r="T142" s="3">
        <f t="shared" si="38"/>
        <v>1.1692245908828287</v>
      </c>
      <c r="U142" s="3">
        <f t="shared" si="38"/>
        <v>0</v>
      </c>
      <c r="V142" s="3">
        <f t="shared" si="32"/>
        <v>100</v>
      </c>
      <c r="W142" s="3"/>
    </row>
    <row r="143" spans="1:23" ht="12.75">
      <c r="A143" s="1">
        <v>139</v>
      </c>
      <c r="B143" s="1">
        <v>1</v>
      </c>
      <c r="C143" s="23" t="s">
        <v>85</v>
      </c>
      <c r="D143" s="1">
        <v>10</v>
      </c>
      <c r="E143" s="1" t="s">
        <v>40</v>
      </c>
      <c r="F143" s="1" t="s">
        <v>26</v>
      </c>
      <c r="G143" s="1">
        <v>120</v>
      </c>
      <c r="H143" s="5">
        <v>3.2</v>
      </c>
      <c r="I143" s="3" t="s">
        <v>41</v>
      </c>
      <c r="L143" s="3">
        <f t="shared" si="29"/>
        <v>0</v>
      </c>
      <c r="M143" s="3">
        <f aca="true" t="shared" si="39" ref="M143:U143">M82/$V82*100</f>
        <v>55.24834450960551</v>
      </c>
      <c r="N143" s="3">
        <f t="shared" si="39"/>
        <v>0.35987045493061065</v>
      </c>
      <c r="O143" s="3">
        <f t="shared" si="39"/>
        <v>42.22931783827043</v>
      </c>
      <c r="P143" s="3">
        <f t="shared" si="39"/>
        <v>0</v>
      </c>
      <c r="Q143" s="3">
        <f t="shared" si="39"/>
        <v>0.2941546054332888</v>
      </c>
      <c r="R143" s="3">
        <f t="shared" si="39"/>
        <v>0.6817418875741946</v>
      </c>
      <c r="S143" s="3">
        <f t="shared" si="39"/>
        <v>0.03129807041091791</v>
      </c>
      <c r="T143" s="3">
        <f t="shared" si="39"/>
        <v>1.1552726337750527</v>
      </c>
      <c r="U143" s="3">
        <f t="shared" si="39"/>
        <v>0</v>
      </c>
      <c r="V143" s="3">
        <f t="shared" si="32"/>
        <v>100</v>
      </c>
      <c r="W143" s="3"/>
    </row>
    <row r="144" spans="1:23" ht="12.75">
      <c r="A144" s="1">
        <v>140</v>
      </c>
      <c r="C144" s="23" t="s">
        <v>85</v>
      </c>
      <c r="D144" s="1">
        <v>22</v>
      </c>
      <c r="E144" s="1" t="s">
        <v>42</v>
      </c>
      <c r="F144" s="1" t="s">
        <v>26</v>
      </c>
      <c r="G144" s="1">
        <v>80</v>
      </c>
      <c r="H144" s="5">
        <v>3.4</v>
      </c>
      <c r="I144" s="3" t="s">
        <v>43</v>
      </c>
      <c r="L144" s="3">
        <f t="shared" si="29"/>
        <v>0.9678381388162597</v>
      </c>
      <c r="M144" s="3">
        <f aca="true" t="shared" si="40" ref="M144:U144">M83/$V83*100</f>
        <v>43.36631414554191</v>
      </c>
      <c r="N144" s="3">
        <f t="shared" si="40"/>
        <v>0</v>
      </c>
      <c r="O144" s="3">
        <f t="shared" si="40"/>
        <v>36.477222047663815</v>
      </c>
      <c r="P144" s="3">
        <f t="shared" si="40"/>
        <v>0.39226202667141014</v>
      </c>
      <c r="Q144" s="3">
        <f t="shared" si="40"/>
        <v>0.24948219173308492</v>
      </c>
      <c r="R144" s="3">
        <f t="shared" si="40"/>
        <v>0.14684184280618218</v>
      </c>
      <c r="S144" s="3">
        <f t="shared" si="40"/>
        <v>0.7650657796889743</v>
      </c>
      <c r="T144" s="3">
        <f t="shared" si="40"/>
        <v>17.634973827078376</v>
      </c>
      <c r="U144" s="3">
        <f t="shared" si="40"/>
        <v>0</v>
      </c>
      <c r="V144" s="3">
        <f t="shared" si="32"/>
        <v>100</v>
      </c>
      <c r="W144" s="3"/>
    </row>
    <row r="145" spans="1:23" ht="12.75">
      <c r="A145" s="1">
        <v>141</v>
      </c>
      <c r="B145" s="1">
        <v>5</v>
      </c>
      <c r="C145" s="23" t="s">
        <v>85</v>
      </c>
      <c r="D145" s="1">
        <v>22</v>
      </c>
      <c r="E145" s="1" t="s">
        <v>42</v>
      </c>
      <c r="F145" s="1" t="s">
        <v>26</v>
      </c>
      <c r="G145" s="1">
        <v>100</v>
      </c>
      <c r="H145" s="5">
        <v>3.4</v>
      </c>
      <c r="I145" s="3" t="s">
        <v>43</v>
      </c>
      <c r="L145" s="3">
        <f t="shared" si="29"/>
        <v>0</v>
      </c>
      <c r="M145" s="3">
        <f aca="true" t="shared" si="41" ref="M145:U145">M84/$V84*100</f>
        <v>43.51592067310596</v>
      </c>
      <c r="N145" s="3">
        <f t="shared" si="41"/>
        <v>0.2471739493068653</v>
      </c>
      <c r="O145" s="3">
        <f t="shared" si="41"/>
        <v>36.79366659473365</v>
      </c>
      <c r="P145" s="3">
        <f t="shared" si="41"/>
        <v>0.5402604485958912</v>
      </c>
      <c r="Q145" s="3">
        <f t="shared" si="41"/>
        <v>0.2693599099107355</v>
      </c>
      <c r="R145" s="3">
        <f t="shared" si="41"/>
        <v>0.14118480682924667</v>
      </c>
      <c r="S145" s="3">
        <f t="shared" si="41"/>
        <v>0.7618309601763343</v>
      </c>
      <c r="T145" s="3">
        <f t="shared" si="41"/>
        <v>17.730602657341304</v>
      </c>
      <c r="U145" s="3">
        <f t="shared" si="41"/>
        <v>0</v>
      </c>
      <c r="V145" s="3">
        <f t="shared" si="32"/>
        <v>99.99999999999999</v>
      </c>
      <c r="W145" s="3"/>
    </row>
    <row r="146" spans="1:23" ht="12.75">
      <c r="A146" s="1">
        <v>142</v>
      </c>
      <c r="B146" s="1">
        <v>4</v>
      </c>
      <c r="C146" s="23" t="s">
        <v>85</v>
      </c>
      <c r="D146" s="1">
        <v>22</v>
      </c>
      <c r="E146" s="1" t="s">
        <v>42</v>
      </c>
      <c r="F146" s="1" t="s">
        <v>26</v>
      </c>
      <c r="G146" s="1">
        <v>100</v>
      </c>
      <c r="H146" s="5">
        <v>3.4</v>
      </c>
      <c r="I146" s="3" t="s">
        <v>46</v>
      </c>
      <c r="L146" s="3">
        <f t="shared" si="29"/>
        <v>0.6317842084682137</v>
      </c>
      <c r="M146" s="3">
        <f aca="true" t="shared" si="42" ref="M146:U146">M85/$V85*100</f>
        <v>34.171701463600606</v>
      </c>
      <c r="N146" s="3">
        <f t="shared" si="42"/>
        <v>0.14629007795253407</v>
      </c>
      <c r="O146" s="3">
        <f t="shared" si="42"/>
        <v>35.724256235993295</v>
      </c>
      <c r="P146" s="3">
        <f t="shared" si="42"/>
        <v>0</v>
      </c>
      <c r="Q146" s="3">
        <f t="shared" si="42"/>
        <v>0.30984033444007203</v>
      </c>
      <c r="R146" s="3">
        <f t="shared" si="42"/>
        <v>0.10415382771355769</v>
      </c>
      <c r="S146" s="3">
        <f t="shared" si="42"/>
        <v>0.8871851688827951</v>
      </c>
      <c r="T146" s="3">
        <f t="shared" si="42"/>
        <v>28.024788682948927</v>
      </c>
      <c r="U146" s="3">
        <f t="shared" si="42"/>
        <v>0</v>
      </c>
      <c r="V146" s="3">
        <f t="shared" si="32"/>
        <v>100</v>
      </c>
      <c r="W146" s="3"/>
    </row>
    <row r="147" spans="1:23" ht="12.75">
      <c r="A147" s="1">
        <v>143</v>
      </c>
      <c r="C147" s="23" t="s">
        <v>85</v>
      </c>
      <c r="D147" s="1">
        <v>22</v>
      </c>
      <c r="E147" s="1" t="s">
        <v>42</v>
      </c>
      <c r="F147" s="1" t="s">
        <v>26</v>
      </c>
      <c r="G147" s="1">
        <v>100</v>
      </c>
      <c r="H147" s="5">
        <v>3.6</v>
      </c>
      <c r="I147" s="3" t="s">
        <v>47</v>
      </c>
      <c r="L147" s="3">
        <f t="shared" si="29"/>
        <v>0.5827939821770696</v>
      </c>
      <c r="M147" s="3">
        <f aca="true" t="shared" si="43" ref="M147:U147">M86/$V86*100</f>
        <v>37.144667231224716</v>
      </c>
      <c r="N147" s="3">
        <f t="shared" si="43"/>
        <v>0.2159882532901549</v>
      </c>
      <c r="O147" s="3">
        <f t="shared" si="43"/>
        <v>37.0187111187915</v>
      </c>
      <c r="P147" s="3">
        <f t="shared" si="43"/>
        <v>0</v>
      </c>
      <c r="Q147" s="3">
        <f t="shared" si="43"/>
        <v>0.2036533303454333</v>
      </c>
      <c r="R147" s="3">
        <f t="shared" si="43"/>
        <v>0.07556437260351448</v>
      </c>
      <c r="S147" s="3">
        <f t="shared" si="43"/>
        <v>0.8035200183268629</v>
      </c>
      <c r="T147" s="3">
        <f t="shared" si="43"/>
        <v>23.95510169324075</v>
      </c>
      <c r="U147" s="3">
        <f t="shared" si="43"/>
        <v>0</v>
      </c>
      <c r="V147" s="3">
        <f t="shared" si="32"/>
        <v>100</v>
      </c>
      <c r="W147" s="3"/>
    </row>
    <row r="148" spans="1:23" ht="12.75">
      <c r="A148" s="1">
        <v>144</v>
      </c>
      <c r="C148" s="23" t="s">
        <v>85</v>
      </c>
      <c r="D148" s="1">
        <v>17</v>
      </c>
      <c r="E148" s="1" t="s">
        <v>48</v>
      </c>
      <c r="F148" s="1" t="s">
        <v>26</v>
      </c>
      <c r="G148" s="1">
        <v>80</v>
      </c>
      <c r="H148" s="5">
        <v>3.6</v>
      </c>
      <c r="I148" s="3" t="s">
        <v>49</v>
      </c>
      <c r="L148" s="3">
        <f t="shared" si="29"/>
        <v>0</v>
      </c>
      <c r="M148" s="3">
        <f aca="true" t="shared" si="44" ref="M148:U148">M87/$V87*100</f>
        <v>27.57342069515673</v>
      </c>
      <c r="N148" s="3">
        <f t="shared" si="44"/>
        <v>0.13229893526346304</v>
      </c>
      <c r="O148" s="3">
        <f t="shared" si="44"/>
        <v>34.62867599791426</v>
      </c>
      <c r="P148" s="3">
        <f t="shared" si="44"/>
        <v>0.5554492371029768</v>
      </c>
      <c r="Q148" s="3">
        <f t="shared" si="44"/>
        <v>0.3811605260014435</v>
      </c>
      <c r="R148" s="3">
        <f t="shared" si="44"/>
        <v>0.17843327366622821</v>
      </c>
      <c r="S148" s="3">
        <f t="shared" si="44"/>
        <v>0.7948333050572273</v>
      </c>
      <c r="T148" s="3">
        <f t="shared" si="44"/>
        <v>35.755728029837684</v>
      </c>
      <c r="U148" s="3">
        <f t="shared" si="44"/>
        <v>0</v>
      </c>
      <c r="V148" s="3">
        <f t="shared" si="32"/>
        <v>100.00000000000001</v>
      </c>
      <c r="W148" s="3"/>
    </row>
    <row r="149" spans="1:23" ht="12.75">
      <c r="A149" s="1">
        <v>145</v>
      </c>
      <c r="B149" s="1">
        <v>3</v>
      </c>
      <c r="C149" s="23" t="s">
        <v>85</v>
      </c>
      <c r="D149" s="1">
        <v>17</v>
      </c>
      <c r="E149" s="1" t="s">
        <v>48</v>
      </c>
      <c r="F149" s="1" t="s">
        <v>26</v>
      </c>
      <c r="G149" s="1">
        <v>80</v>
      </c>
      <c r="H149" s="5">
        <v>3.6</v>
      </c>
      <c r="I149" s="3" t="s">
        <v>50</v>
      </c>
      <c r="L149" s="3">
        <f t="shared" si="29"/>
        <v>0</v>
      </c>
      <c r="M149" s="3">
        <f aca="true" t="shared" si="45" ref="M149:U149">M88/$V88*100</f>
        <v>27.439348161523526</v>
      </c>
      <c r="N149" s="3">
        <f t="shared" si="45"/>
        <v>0</v>
      </c>
      <c r="O149" s="3">
        <f t="shared" si="45"/>
        <v>35.507788561676115</v>
      </c>
      <c r="P149" s="3">
        <f t="shared" si="45"/>
        <v>0.6175124701198899</v>
      </c>
      <c r="Q149" s="3">
        <f t="shared" si="45"/>
        <v>0.3766247322174572</v>
      </c>
      <c r="R149" s="3">
        <f t="shared" si="45"/>
        <v>0.09950626376860948</v>
      </c>
      <c r="S149" s="3">
        <f t="shared" si="45"/>
        <v>0.722124256379593</v>
      </c>
      <c r="T149" s="3">
        <f t="shared" si="45"/>
        <v>35.23709555431481</v>
      </c>
      <c r="U149" s="3">
        <f t="shared" si="45"/>
        <v>0</v>
      </c>
      <c r="V149" s="3">
        <f t="shared" si="32"/>
        <v>100</v>
      </c>
      <c r="W149" s="3"/>
    </row>
    <row r="150" spans="1:23" ht="12.75">
      <c r="A150" s="19">
        <v>156</v>
      </c>
      <c r="B150" s="19"/>
      <c r="C150" s="23" t="s">
        <v>85</v>
      </c>
      <c r="D150" s="19">
        <v>41</v>
      </c>
      <c r="E150" s="19" t="s">
        <v>62</v>
      </c>
      <c r="F150" s="19" t="s">
        <v>26</v>
      </c>
      <c r="G150" s="19">
        <v>100</v>
      </c>
      <c r="H150" s="20">
        <v>3.8</v>
      </c>
      <c r="I150" s="21" t="s">
        <v>63</v>
      </c>
      <c r="L150" s="3">
        <f t="shared" si="29"/>
        <v>0</v>
      </c>
      <c r="M150" s="3">
        <f aca="true" t="shared" si="46" ref="M150:U150">M89/$V89*100</f>
        <v>35.68197945083233</v>
      </c>
      <c r="N150" s="3">
        <f t="shared" si="46"/>
        <v>0.23457761632097288</v>
      </c>
      <c r="O150" s="3">
        <f t="shared" si="46"/>
        <v>38.781230552040874</v>
      </c>
      <c r="P150" s="3">
        <f t="shared" si="46"/>
        <v>0.1538594882768267</v>
      </c>
      <c r="Q150" s="3">
        <f t="shared" si="46"/>
        <v>0.07691713462701907</v>
      </c>
      <c r="R150" s="3">
        <f t="shared" si="46"/>
        <v>0.16139112731067087</v>
      </c>
      <c r="S150" s="3">
        <f t="shared" si="46"/>
        <v>0.7438629508044117</v>
      </c>
      <c r="T150" s="3">
        <f t="shared" si="46"/>
        <v>24.166181679786906</v>
      </c>
      <c r="U150" s="3">
        <f t="shared" si="46"/>
        <v>0</v>
      </c>
      <c r="V150" s="3">
        <f t="shared" si="32"/>
        <v>100</v>
      </c>
      <c r="W150" s="3"/>
    </row>
    <row r="151" spans="1:23" ht="12.75">
      <c r="A151" s="19">
        <v>157</v>
      </c>
      <c r="B151" s="19"/>
      <c r="C151" s="23" t="s">
        <v>85</v>
      </c>
      <c r="D151" s="19">
        <v>41</v>
      </c>
      <c r="E151" s="19" t="s">
        <v>62</v>
      </c>
      <c r="F151" s="19" t="s">
        <v>26</v>
      </c>
      <c r="G151" s="19">
        <v>100</v>
      </c>
      <c r="H151" s="20">
        <v>3.7</v>
      </c>
      <c r="I151" s="21" t="s">
        <v>68</v>
      </c>
      <c r="L151" s="3">
        <f t="shared" si="29"/>
        <v>0</v>
      </c>
      <c r="M151" s="3">
        <f aca="true" t="shared" si="47" ref="M151:U151">M90/$V90*100</f>
        <v>34.46892416162753</v>
      </c>
      <c r="N151" s="3">
        <f t="shared" si="47"/>
        <v>0</v>
      </c>
      <c r="O151" s="3">
        <f t="shared" si="47"/>
        <v>37.06407012376711</v>
      </c>
      <c r="P151" s="3">
        <f t="shared" si="47"/>
        <v>0.09071557097186007</v>
      </c>
      <c r="Q151" s="3">
        <f t="shared" si="47"/>
        <v>0.20268933257294575</v>
      </c>
      <c r="R151" s="3">
        <f t="shared" si="47"/>
        <v>0.12728512436447026</v>
      </c>
      <c r="S151" s="3">
        <f t="shared" si="47"/>
        <v>0.72854459480465</v>
      </c>
      <c r="T151" s="3">
        <f t="shared" si="47"/>
        <v>27.31777109189146</v>
      </c>
      <c r="U151" s="3">
        <f t="shared" si="47"/>
        <v>0</v>
      </c>
      <c r="V151" s="3">
        <f t="shared" si="32"/>
        <v>100.00000000000003</v>
      </c>
      <c r="W151" s="3"/>
    </row>
    <row r="152" spans="1:23" ht="12.75">
      <c r="A152" s="19">
        <v>159</v>
      </c>
      <c r="B152" s="19">
        <v>7</v>
      </c>
      <c r="C152" s="23" t="s">
        <v>85</v>
      </c>
      <c r="D152" s="19">
        <v>41</v>
      </c>
      <c r="E152" s="19" t="s">
        <v>62</v>
      </c>
      <c r="F152" s="19" t="s">
        <v>26</v>
      </c>
      <c r="G152" s="19">
        <v>100</v>
      </c>
      <c r="H152" s="20">
        <v>3.6</v>
      </c>
      <c r="I152" s="21" t="s">
        <v>67</v>
      </c>
      <c r="L152" s="3">
        <f t="shared" si="29"/>
        <v>0.3919415432454281</v>
      </c>
      <c r="M152" s="3">
        <f aca="true" t="shared" si="48" ref="M152:U152">M91/$V91*100</f>
        <v>34.75864856149501</v>
      </c>
      <c r="N152" s="3">
        <f t="shared" si="48"/>
        <v>0.16174446372231713</v>
      </c>
      <c r="O152" s="3">
        <f t="shared" si="48"/>
        <v>36.54953364115693</v>
      </c>
      <c r="P152" s="3">
        <f t="shared" si="48"/>
        <v>0.2344202531393822</v>
      </c>
      <c r="Q152" s="3">
        <f t="shared" si="48"/>
        <v>0.17061325870159347</v>
      </c>
      <c r="R152" s="3">
        <f t="shared" si="48"/>
        <v>0</v>
      </c>
      <c r="S152" s="3">
        <f t="shared" si="48"/>
        <v>0.7152961740298353</v>
      </c>
      <c r="T152" s="3">
        <f t="shared" si="48"/>
        <v>27.017802104509503</v>
      </c>
      <c r="U152" s="3">
        <f t="shared" si="48"/>
        <v>0</v>
      </c>
      <c r="V152" s="3">
        <f t="shared" si="32"/>
        <v>99.99999999999997</v>
      </c>
      <c r="W152" s="3"/>
    </row>
    <row r="153" spans="1:23" ht="12.75">
      <c r="A153" s="19">
        <v>161</v>
      </c>
      <c r="B153" s="19">
        <v>8</v>
      </c>
      <c r="C153" s="23" t="s">
        <v>85</v>
      </c>
      <c r="D153" s="19">
        <v>41</v>
      </c>
      <c r="E153" s="19" t="s">
        <v>62</v>
      </c>
      <c r="F153" s="19" t="s">
        <v>26</v>
      </c>
      <c r="G153" s="19">
        <v>80</v>
      </c>
      <c r="H153" s="20">
        <v>3.2</v>
      </c>
      <c r="I153" s="21" t="s">
        <v>71</v>
      </c>
      <c r="L153" s="3">
        <f t="shared" si="29"/>
        <v>0</v>
      </c>
      <c r="M153" s="3">
        <f aca="true" t="shared" si="49" ref="M153:U154">M92/$V92*100</f>
        <v>56.17633985086573</v>
      </c>
      <c r="N153" s="3">
        <f t="shared" si="49"/>
        <v>0.3400677063876857</v>
      </c>
      <c r="O153" s="3">
        <f t="shared" si="49"/>
        <v>42.26841095280786</v>
      </c>
      <c r="P153" s="3">
        <f t="shared" si="49"/>
        <v>0.043366094991301576</v>
      </c>
      <c r="Q153" s="3">
        <f t="shared" si="49"/>
        <v>0.04283448300535777</v>
      </c>
      <c r="R153" s="3">
        <f t="shared" si="49"/>
        <v>0.2554013687297704</v>
      </c>
      <c r="S153" s="3">
        <f t="shared" si="49"/>
        <v>0.6357671986381527</v>
      </c>
      <c r="T153" s="3">
        <f t="shared" si="49"/>
        <v>0.23781234457414657</v>
      </c>
      <c r="U153" s="3">
        <f t="shared" si="49"/>
        <v>0</v>
      </c>
      <c r="V153" s="3">
        <f t="shared" si="32"/>
        <v>100.00000000000001</v>
      </c>
      <c r="W153" s="3"/>
    </row>
    <row r="154" spans="1:23" ht="12.75">
      <c r="A154" s="19">
        <v>345</v>
      </c>
      <c r="B154" s="19">
        <v>345</v>
      </c>
      <c r="C154" s="63" t="s">
        <v>281</v>
      </c>
      <c r="D154" s="19">
        <v>41</v>
      </c>
      <c r="E154" s="19" t="s">
        <v>283</v>
      </c>
      <c r="F154" s="19" t="s">
        <v>26</v>
      </c>
      <c r="G154" s="19">
        <v>100</v>
      </c>
      <c r="H154" s="20">
        <v>3.2</v>
      </c>
      <c r="I154" s="21" t="s">
        <v>282</v>
      </c>
      <c r="L154" s="3">
        <f t="shared" si="29"/>
        <v>0</v>
      </c>
      <c r="M154" s="3">
        <f t="shared" si="49"/>
        <v>50.74469512056792</v>
      </c>
      <c r="N154" s="3">
        <f t="shared" si="49"/>
        <v>0.07656796649984376</v>
      </c>
      <c r="O154" s="3">
        <f t="shared" si="49"/>
        <v>40.3842662826009</v>
      </c>
      <c r="P154" s="3">
        <f t="shared" si="49"/>
        <v>0</v>
      </c>
      <c r="Q154" s="3">
        <f t="shared" si="49"/>
        <v>0.2632117718536215</v>
      </c>
      <c r="R154" s="3">
        <f t="shared" si="49"/>
        <v>0.43872000143508616</v>
      </c>
      <c r="S154" s="3">
        <f t="shared" si="49"/>
        <v>0.3362868317804719</v>
      </c>
      <c r="T154" s="3">
        <f t="shared" si="49"/>
        <v>7.756252025262161</v>
      </c>
      <c r="U154" s="3">
        <f t="shared" si="49"/>
        <v>0</v>
      </c>
      <c r="V154" s="3">
        <f>SUM(L154:U154)</f>
        <v>99.99999999999999</v>
      </c>
      <c r="W154" s="3"/>
    </row>
    <row r="155" spans="1:23" ht="12.75">
      <c r="A155" s="1">
        <v>166</v>
      </c>
      <c r="C155" s="1" t="s">
        <v>82</v>
      </c>
      <c r="D155" s="1">
        <v>22</v>
      </c>
      <c r="E155" s="1" t="s">
        <v>42</v>
      </c>
      <c r="F155" s="1" t="s">
        <v>26</v>
      </c>
      <c r="G155" s="1">
        <v>100</v>
      </c>
      <c r="H155" s="5">
        <v>3.4</v>
      </c>
      <c r="I155" s="3" t="s">
        <v>83</v>
      </c>
      <c r="L155" s="3">
        <f aca="true" t="shared" si="50" ref="L155:L168">L94/$V94*100</f>
        <v>0</v>
      </c>
      <c r="M155" s="3">
        <f aca="true" t="shared" si="51" ref="M155:U155">M94/$V94*100</f>
        <v>39.74654679444426</v>
      </c>
      <c r="N155" s="3">
        <f t="shared" si="51"/>
        <v>0.25406825628322527</v>
      </c>
      <c r="O155" s="3">
        <f t="shared" si="51"/>
        <v>39.389871781538005</v>
      </c>
      <c r="P155" s="3">
        <f t="shared" si="51"/>
        <v>0.11032598159492245</v>
      </c>
      <c r="Q155" s="3">
        <f t="shared" si="51"/>
        <v>0.3743561210557545</v>
      </c>
      <c r="R155" s="3">
        <f t="shared" si="51"/>
        <v>0.06254341663980238</v>
      </c>
      <c r="S155" s="3">
        <f t="shared" si="51"/>
        <v>0.7622248864768015</v>
      </c>
      <c r="T155" s="3">
        <f t="shared" si="51"/>
        <v>19.300062761967222</v>
      </c>
      <c r="U155" s="3">
        <f t="shared" si="51"/>
        <v>0</v>
      </c>
      <c r="V155" s="3">
        <f t="shared" si="32"/>
        <v>99.99999999999999</v>
      </c>
      <c r="W155" s="3"/>
    </row>
    <row r="156" spans="1:23" ht="12.75">
      <c r="A156" s="1">
        <v>171</v>
      </c>
      <c r="C156" s="1" t="s">
        <v>82</v>
      </c>
      <c r="D156" s="1">
        <v>57</v>
      </c>
      <c r="E156" s="1" t="s">
        <v>91</v>
      </c>
      <c r="F156" s="1" t="s">
        <v>26</v>
      </c>
      <c r="G156" s="1">
        <v>100</v>
      </c>
      <c r="H156" s="5">
        <v>3.3</v>
      </c>
      <c r="I156" s="3" t="s">
        <v>92</v>
      </c>
      <c r="L156" s="3">
        <f t="shared" si="50"/>
        <v>0</v>
      </c>
      <c r="M156" s="3">
        <f aca="true" t="shared" si="52" ref="M156:U156">M95/$V95*100</f>
        <v>55.34363714297975</v>
      </c>
      <c r="N156" s="3">
        <f t="shared" si="52"/>
        <v>0</v>
      </c>
      <c r="O156" s="3">
        <f t="shared" si="52"/>
        <v>39.707318186696696</v>
      </c>
      <c r="P156" s="3">
        <f t="shared" si="52"/>
        <v>0</v>
      </c>
      <c r="Q156" s="3">
        <f t="shared" si="52"/>
        <v>0.20220148306927646</v>
      </c>
      <c r="R156" s="3">
        <f t="shared" si="52"/>
        <v>0.33695431604279585</v>
      </c>
      <c r="S156" s="3">
        <f t="shared" si="52"/>
        <v>1.1821209173804772</v>
      </c>
      <c r="T156" s="3">
        <f t="shared" si="52"/>
        <v>3.227767953831006</v>
      </c>
      <c r="U156" s="3">
        <f t="shared" si="52"/>
        <v>0</v>
      </c>
      <c r="V156" s="3">
        <f t="shared" si="32"/>
        <v>99.99999999999999</v>
      </c>
      <c r="W156" s="3"/>
    </row>
    <row r="157" spans="1:23" ht="12.75">
      <c r="A157" s="1">
        <v>172</v>
      </c>
      <c r="B157" s="1">
        <v>9</v>
      </c>
      <c r="C157" s="1" t="s">
        <v>82</v>
      </c>
      <c r="D157" s="1">
        <v>57</v>
      </c>
      <c r="E157" s="1" t="s">
        <v>91</v>
      </c>
      <c r="F157" s="1" t="s">
        <v>26</v>
      </c>
      <c r="G157" s="1">
        <v>100</v>
      </c>
      <c r="H157" s="5">
        <v>3.3</v>
      </c>
      <c r="I157" s="3" t="s">
        <v>92</v>
      </c>
      <c r="L157" s="3">
        <f t="shared" si="50"/>
        <v>0</v>
      </c>
      <c r="M157" s="3">
        <f aca="true" t="shared" si="53" ref="M157:U157">M96/$V96*100</f>
        <v>53.9205184165929</v>
      </c>
      <c r="N157" s="3">
        <f t="shared" si="53"/>
        <v>0.10857948303557394</v>
      </c>
      <c r="O157" s="3">
        <f t="shared" si="53"/>
        <v>41.079431532056546</v>
      </c>
      <c r="P157" s="3">
        <f t="shared" si="53"/>
        <v>0</v>
      </c>
      <c r="Q157" s="3">
        <f t="shared" si="53"/>
        <v>0.14658752989866317</v>
      </c>
      <c r="R157" s="3">
        <f t="shared" si="53"/>
        <v>0.3384294192118731</v>
      </c>
      <c r="S157" s="3">
        <f t="shared" si="53"/>
        <v>1.0919771886661747</v>
      </c>
      <c r="T157" s="3">
        <f t="shared" si="53"/>
        <v>3.3144764305382703</v>
      </c>
      <c r="U157" s="3">
        <f t="shared" si="53"/>
        <v>0</v>
      </c>
      <c r="V157" s="3">
        <f t="shared" si="32"/>
        <v>100</v>
      </c>
      <c r="W157" s="3"/>
    </row>
    <row r="158" spans="1:23" ht="12.75">
      <c r="A158" s="1">
        <v>190</v>
      </c>
      <c r="C158" s="1" t="s">
        <v>96</v>
      </c>
      <c r="D158" s="1">
        <v>57</v>
      </c>
      <c r="E158" s="1" t="s">
        <v>97</v>
      </c>
      <c r="F158" s="1" t="s">
        <v>26</v>
      </c>
      <c r="G158" s="1">
        <v>80</v>
      </c>
      <c r="H158" s="5">
        <v>3.4</v>
      </c>
      <c r="I158" s="3" t="s">
        <v>98</v>
      </c>
      <c r="L158" s="3">
        <f t="shared" si="50"/>
        <v>0</v>
      </c>
      <c r="M158" s="3">
        <f aca="true" t="shared" si="54" ref="M158:U158">M97/$V97*100</f>
        <v>53.47139819193182</v>
      </c>
      <c r="N158" s="3">
        <f t="shared" si="54"/>
        <v>0.39926155022728166</v>
      </c>
      <c r="O158" s="3">
        <f t="shared" si="54"/>
        <v>42.29520351178104</v>
      </c>
      <c r="P158" s="3">
        <f t="shared" si="54"/>
        <v>0</v>
      </c>
      <c r="Q158" s="3">
        <f t="shared" si="54"/>
        <v>0.11397049441163128</v>
      </c>
      <c r="R158" s="3">
        <f t="shared" si="54"/>
        <v>0.20718021500411243</v>
      </c>
      <c r="S158" s="3">
        <f t="shared" si="54"/>
        <v>0.7243675306850802</v>
      </c>
      <c r="T158" s="3">
        <f t="shared" si="54"/>
        <v>2.7886185059590303</v>
      </c>
      <c r="U158" s="3">
        <f t="shared" si="54"/>
        <v>0</v>
      </c>
      <c r="V158" s="3">
        <f t="shared" si="32"/>
        <v>100</v>
      </c>
      <c r="W158" s="3"/>
    </row>
    <row r="159" spans="1:23" ht="12.75">
      <c r="A159" s="1">
        <v>191</v>
      </c>
      <c r="C159" s="1" t="s">
        <v>96</v>
      </c>
      <c r="D159" s="1">
        <v>57</v>
      </c>
      <c r="E159" s="1" t="s">
        <v>97</v>
      </c>
      <c r="F159" s="1" t="s">
        <v>26</v>
      </c>
      <c r="G159" s="1">
        <v>80</v>
      </c>
      <c r="H159" s="5">
        <v>3.4</v>
      </c>
      <c r="I159" s="3" t="s">
        <v>98</v>
      </c>
      <c r="L159" s="3">
        <f t="shared" si="50"/>
        <v>0</v>
      </c>
      <c r="M159" s="3">
        <f aca="true" t="shared" si="55" ref="M159:U159">M98/$V98*100</f>
        <v>55.26352289234882</v>
      </c>
      <c r="N159" s="3">
        <f t="shared" si="55"/>
        <v>0</v>
      </c>
      <c r="O159" s="3">
        <f t="shared" si="55"/>
        <v>40.8978066460012</v>
      </c>
      <c r="P159" s="3">
        <f t="shared" si="55"/>
        <v>0</v>
      </c>
      <c r="Q159" s="3">
        <f t="shared" si="55"/>
        <v>0.04644707115422274</v>
      </c>
      <c r="R159" s="3">
        <f t="shared" si="55"/>
        <v>0.333218370303835</v>
      </c>
      <c r="S159" s="3">
        <f t="shared" si="55"/>
        <v>0.7776337650290827</v>
      </c>
      <c r="T159" s="3">
        <f t="shared" si="55"/>
        <v>2.6813712551628686</v>
      </c>
      <c r="U159" s="3">
        <f t="shared" si="55"/>
        <v>0</v>
      </c>
      <c r="V159" s="3">
        <f t="shared" si="32"/>
        <v>100.00000000000003</v>
      </c>
      <c r="W159" s="3"/>
    </row>
    <row r="160" spans="1:23" ht="12.75">
      <c r="A160" s="1">
        <v>193</v>
      </c>
      <c r="C160" s="1" t="s">
        <v>96</v>
      </c>
      <c r="D160" s="1">
        <v>57</v>
      </c>
      <c r="E160" s="1" t="s">
        <v>97</v>
      </c>
      <c r="F160" s="1" t="s">
        <v>26</v>
      </c>
      <c r="G160" s="1">
        <v>80</v>
      </c>
      <c r="H160" s="5">
        <v>3.4</v>
      </c>
      <c r="I160" s="3" t="s">
        <v>98</v>
      </c>
      <c r="L160" s="3">
        <f t="shared" si="50"/>
        <v>0</v>
      </c>
      <c r="M160" s="3">
        <f aca="true" t="shared" si="56" ref="M160:U160">M99/$V99*100</f>
        <v>54.61726519306664</v>
      </c>
      <c r="N160" s="3">
        <f t="shared" si="56"/>
        <v>0.16606154803010106</v>
      </c>
      <c r="O160" s="3">
        <f t="shared" si="56"/>
        <v>40.996537408202244</v>
      </c>
      <c r="P160" s="3">
        <f t="shared" si="56"/>
        <v>0</v>
      </c>
      <c r="Q160" s="3">
        <f t="shared" si="56"/>
        <v>0.05452961719566975</v>
      </c>
      <c r="R160" s="3">
        <f t="shared" si="56"/>
        <v>0.4064172686040849</v>
      </c>
      <c r="S160" s="3">
        <f t="shared" si="56"/>
        <v>0.7760114879357014</v>
      </c>
      <c r="T160" s="3">
        <f t="shared" si="56"/>
        <v>2.9831774769655635</v>
      </c>
      <c r="U160" s="3">
        <f t="shared" si="56"/>
        <v>0</v>
      </c>
      <c r="V160" s="3">
        <f t="shared" si="32"/>
        <v>100.00000000000001</v>
      </c>
      <c r="W160" s="3"/>
    </row>
    <row r="161" spans="1:23" ht="12.75">
      <c r="A161" s="1">
        <v>251</v>
      </c>
      <c r="C161" s="1" t="s">
        <v>154</v>
      </c>
      <c r="D161" s="1">
        <v>57</v>
      </c>
      <c r="E161" s="1" t="s">
        <v>97</v>
      </c>
      <c r="F161" s="1" t="s">
        <v>26</v>
      </c>
      <c r="G161" s="1">
        <v>75</v>
      </c>
      <c r="H161" s="5">
        <v>3.2</v>
      </c>
      <c r="I161" s="3" t="s">
        <v>155</v>
      </c>
      <c r="L161" s="3">
        <f t="shared" si="50"/>
        <v>0</v>
      </c>
      <c r="M161" s="3">
        <f aca="true" t="shared" si="57" ref="M161:U161">M100/$V100*100</f>
        <v>54.838933290455074</v>
      </c>
      <c r="N161" s="3">
        <f t="shared" si="57"/>
        <v>0.12493144178831112</v>
      </c>
      <c r="O161" s="3">
        <f t="shared" si="57"/>
        <v>40.59563929620625</v>
      </c>
      <c r="P161" s="3">
        <f t="shared" si="57"/>
        <v>0</v>
      </c>
      <c r="Q161" s="3">
        <f t="shared" si="57"/>
        <v>0.0467260256348781</v>
      </c>
      <c r="R161" s="3">
        <f t="shared" si="57"/>
        <v>0.36129227034686634</v>
      </c>
      <c r="S161" s="3">
        <f t="shared" si="57"/>
        <v>0.7962117512852017</v>
      </c>
      <c r="T161" s="3">
        <f t="shared" si="57"/>
        <v>3.236265924283425</v>
      </c>
      <c r="U161" s="3">
        <f t="shared" si="57"/>
        <v>0</v>
      </c>
      <c r="V161" s="3">
        <f t="shared" si="32"/>
        <v>100.00000000000001</v>
      </c>
      <c r="W161" s="3"/>
    </row>
    <row r="162" spans="1:23" ht="12.75">
      <c r="A162" s="1">
        <v>252</v>
      </c>
      <c r="B162" s="1" t="s">
        <v>185</v>
      </c>
      <c r="C162" s="1" t="s">
        <v>154</v>
      </c>
      <c r="D162" s="1">
        <v>57</v>
      </c>
      <c r="E162" s="1" t="s">
        <v>97</v>
      </c>
      <c r="F162" s="1" t="s">
        <v>26</v>
      </c>
      <c r="G162" s="1">
        <v>80</v>
      </c>
      <c r="H162" s="5">
        <v>3.2</v>
      </c>
      <c r="I162" s="3" t="s">
        <v>155</v>
      </c>
      <c r="L162" s="3">
        <f t="shared" si="50"/>
        <v>0</v>
      </c>
      <c r="M162" s="3">
        <f aca="true" t="shared" si="58" ref="M162:U162">M101/$V101*100</f>
        <v>55.21800281647313</v>
      </c>
      <c r="N162" s="3">
        <f t="shared" si="58"/>
        <v>0</v>
      </c>
      <c r="O162" s="3">
        <f t="shared" si="58"/>
        <v>40.47734498193463</v>
      </c>
      <c r="P162" s="3">
        <f t="shared" si="58"/>
        <v>0</v>
      </c>
      <c r="Q162" s="3">
        <f t="shared" si="58"/>
        <v>0.08399519343873504</v>
      </c>
      <c r="R162" s="3">
        <f t="shared" si="58"/>
        <v>0.3671721691004021</v>
      </c>
      <c r="S162" s="3">
        <f t="shared" si="58"/>
        <v>0.7986046616887859</v>
      </c>
      <c r="T162" s="3">
        <f t="shared" si="58"/>
        <v>3.0548801773643293</v>
      </c>
      <c r="U162" s="3">
        <f t="shared" si="58"/>
        <v>0</v>
      </c>
      <c r="V162" s="3">
        <f t="shared" si="32"/>
        <v>100.00000000000001</v>
      </c>
      <c r="W162" s="3"/>
    </row>
    <row r="163" spans="1:23" ht="12.75">
      <c r="A163" s="1">
        <v>199</v>
      </c>
      <c r="B163" s="1" t="s">
        <v>186</v>
      </c>
      <c r="C163" s="1" t="s">
        <v>96</v>
      </c>
      <c r="D163" s="1">
        <v>80</v>
      </c>
      <c r="E163" s="1" t="s">
        <v>99</v>
      </c>
      <c r="F163" s="1" t="s">
        <v>26</v>
      </c>
      <c r="G163" s="1">
        <v>100</v>
      </c>
      <c r="H163" s="5">
        <v>3.7</v>
      </c>
      <c r="I163" s="3" t="s">
        <v>107</v>
      </c>
      <c r="L163" s="3">
        <f t="shared" si="50"/>
        <v>0</v>
      </c>
      <c r="M163" s="3">
        <f aca="true" t="shared" si="59" ref="M163:U163">M102/$V102*100</f>
        <v>18.9090623741905</v>
      </c>
      <c r="N163" s="3">
        <f t="shared" si="59"/>
        <v>0</v>
      </c>
      <c r="O163" s="3">
        <f t="shared" si="59"/>
        <v>31.340223334564655</v>
      </c>
      <c r="P163" s="3">
        <f t="shared" si="59"/>
        <v>0.3374873236795574</v>
      </c>
      <c r="Q163" s="3">
        <f t="shared" si="59"/>
        <v>0.10538166586580534</v>
      </c>
      <c r="R163" s="3">
        <f t="shared" si="59"/>
        <v>0.1515476958093895</v>
      </c>
      <c r="S163" s="3">
        <f t="shared" si="59"/>
        <v>0.6746893262456757</v>
      </c>
      <c r="T163" s="3">
        <f t="shared" si="59"/>
        <v>48.48160827964442</v>
      </c>
      <c r="U163" s="3">
        <f t="shared" si="59"/>
        <v>0</v>
      </c>
      <c r="V163" s="3">
        <f t="shared" si="32"/>
        <v>100</v>
      </c>
      <c r="W163" s="3"/>
    </row>
    <row r="164" spans="1:23" ht="12.75">
      <c r="A164" s="1">
        <v>200</v>
      </c>
      <c r="C164" s="1" t="s">
        <v>96</v>
      </c>
      <c r="D164" s="1">
        <v>80</v>
      </c>
      <c r="E164" s="1" t="s">
        <v>99</v>
      </c>
      <c r="F164" s="1" t="s">
        <v>26</v>
      </c>
      <c r="G164" s="1">
        <v>75</v>
      </c>
      <c r="H164" s="5">
        <v>3.7</v>
      </c>
      <c r="I164" s="3" t="s">
        <v>107</v>
      </c>
      <c r="L164" s="3">
        <f t="shared" si="50"/>
        <v>0</v>
      </c>
      <c r="M164" s="3">
        <f aca="true" t="shared" si="60" ref="M164:U164">M103/$V103*100</f>
        <v>19.553340414641692</v>
      </c>
      <c r="N164" s="3">
        <f t="shared" si="60"/>
        <v>0</v>
      </c>
      <c r="O164" s="3">
        <f t="shared" si="60"/>
        <v>32.185815553909976</v>
      </c>
      <c r="P164" s="3">
        <f t="shared" si="60"/>
        <v>0</v>
      </c>
      <c r="Q164" s="3">
        <f t="shared" si="60"/>
        <v>0.31938865156614066</v>
      </c>
      <c r="R164" s="3">
        <f t="shared" si="60"/>
        <v>0.26864020018436685</v>
      </c>
      <c r="S164" s="3">
        <f t="shared" si="60"/>
        <v>0.713303940328855</v>
      </c>
      <c r="T164" s="3">
        <f t="shared" si="60"/>
        <v>46.959511239368965</v>
      </c>
      <c r="U164" s="3">
        <f t="shared" si="60"/>
        <v>0</v>
      </c>
      <c r="V164" s="3">
        <f t="shared" si="32"/>
        <v>100</v>
      </c>
      <c r="W164" s="3"/>
    </row>
    <row r="165" spans="1:23" ht="12.75">
      <c r="A165" s="1">
        <v>235</v>
      </c>
      <c r="C165" s="1" t="s">
        <v>135</v>
      </c>
      <c r="D165" s="1">
        <v>10</v>
      </c>
      <c r="E165" s="1" t="s">
        <v>136</v>
      </c>
      <c r="F165" s="1" t="s">
        <v>26</v>
      </c>
      <c r="G165" s="1">
        <v>100</v>
      </c>
      <c r="H165" s="5">
        <v>3.4</v>
      </c>
      <c r="I165" s="3" t="s">
        <v>137</v>
      </c>
      <c r="L165" s="3">
        <f t="shared" si="50"/>
        <v>0</v>
      </c>
      <c r="M165" s="3">
        <f aca="true" t="shared" si="61" ref="M165:U165">M104/$V104*100</f>
        <v>48.928001420825865</v>
      </c>
      <c r="N165" s="3">
        <f t="shared" si="61"/>
        <v>0.3952739256833847</v>
      </c>
      <c r="O165" s="3">
        <f t="shared" si="61"/>
        <v>41.03445086822725</v>
      </c>
      <c r="P165" s="3">
        <f t="shared" si="61"/>
        <v>0</v>
      </c>
      <c r="Q165" s="3">
        <f t="shared" si="61"/>
        <v>0.42139655288625666</v>
      </c>
      <c r="R165" s="3">
        <f t="shared" si="61"/>
        <v>0.2546046790028549</v>
      </c>
      <c r="S165" s="3">
        <f t="shared" si="61"/>
        <v>0.9744429147535538</v>
      </c>
      <c r="T165" s="3">
        <f t="shared" si="61"/>
        <v>7.991829638620827</v>
      </c>
      <c r="U165" s="3">
        <f t="shared" si="61"/>
        <v>0</v>
      </c>
      <c r="V165" s="3">
        <f t="shared" si="32"/>
        <v>99.99999999999999</v>
      </c>
      <c r="W165" s="3"/>
    </row>
    <row r="166" spans="1:23" ht="12.75">
      <c r="A166" s="1">
        <v>240</v>
      </c>
      <c r="C166" s="1" t="s">
        <v>135</v>
      </c>
      <c r="D166" s="1">
        <v>10</v>
      </c>
      <c r="E166" s="1" t="s">
        <v>136</v>
      </c>
      <c r="F166" s="1" t="s">
        <v>26</v>
      </c>
      <c r="G166" s="1">
        <v>100</v>
      </c>
      <c r="H166" s="5">
        <v>3.4</v>
      </c>
      <c r="I166" s="3" t="s">
        <v>141</v>
      </c>
      <c r="L166" s="3">
        <f t="shared" si="50"/>
        <v>0</v>
      </c>
      <c r="M166" s="3">
        <f aca="true" t="shared" si="62" ref="M166:U166">M105/$V105*100</f>
        <v>48.718649471917566</v>
      </c>
      <c r="N166" s="3">
        <f t="shared" si="62"/>
        <v>0.5366381904024279</v>
      </c>
      <c r="O166" s="3">
        <f t="shared" si="62"/>
        <v>40.833268402145485</v>
      </c>
      <c r="P166" s="3">
        <f t="shared" si="62"/>
        <v>0</v>
      </c>
      <c r="Q166" s="3">
        <f t="shared" si="62"/>
        <v>0.2599587797432473</v>
      </c>
      <c r="R166" s="3">
        <f t="shared" si="62"/>
        <v>0.19448501317484845</v>
      </c>
      <c r="S166" s="3">
        <f t="shared" si="62"/>
        <v>0.8529346994827898</v>
      </c>
      <c r="T166" s="3">
        <f t="shared" si="62"/>
        <v>8.604065443133647</v>
      </c>
      <c r="U166" s="3">
        <f t="shared" si="62"/>
        <v>0</v>
      </c>
      <c r="V166" s="3">
        <f t="shared" si="32"/>
        <v>100.00000000000001</v>
      </c>
      <c r="W166" s="3"/>
    </row>
    <row r="167" spans="1:23" ht="12.75">
      <c r="A167" s="1">
        <v>243</v>
      </c>
      <c r="B167" s="1">
        <v>2</v>
      </c>
      <c r="C167" s="1" t="s">
        <v>142</v>
      </c>
      <c r="D167" s="1">
        <v>10</v>
      </c>
      <c r="E167" s="1" t="s">
        <v>136</v>
      </c>
      <c r="F167" s="1" t="s">
        <v>26</v>
      </c>
      <c r="G167" s="1">
        <v>80</v>
      </c>
      <c r="H167" s="5">
        <v>3.4</v>
      </c>
      <c r="I167" s="3" t="s">
        <v>144</v>
      </c>
      <c r="L167" s="3">
        <f t="shared" si="50"/>
        <v>0</v>
      </c>
      <c r="M167" s="3">
        <f aca="true" t="shared" si="63" ref="M167:U167">M106/$V106*100</f>
        <v>48.836704091905</v>
      </c>
      <c r="N167" s="3">
        <f t="shared" si="63"/>
        <v>0.28151375919583316</v>
      </c>
      <c r="O167" s="3">
        <f t="shared" si="63"/>
        <v>39.49220121965557</v>
      </c>
      <c r="P167" s="3">
        <f t="shared" si="63"/>
        <v>0</v>
      </c>
      <c r="Q167" s="3">
        <f t="shared" si="63"/>
        <v>0.3467314485078788</v>
      </c>
      <c r="R167" s="3">
        <f t="shared" si="63"/>
        <v>0.24031105791710708</v>
      </c>
      <c r="S167" s="3">
        <f t="shared" si="63"/>
        <v>0.9106972422635747</v>
      </c>
      <c r="T167" s="3">
        <f t="shared" si="63"/>
        <v>9.891841180555055</v>
      </c>
      <c r="U167" s="3">
        <f t="shared" si="63"/>
        <v>0</v>
      </c>
      <c r="V167" s="3">
        <f t="shared" si="32"/>
        <v>100.00000000000003</v>
      </c>
      <c r="W167" s="3"/>
    </row>
    <row r="168" spans="1:23" ht="12.75">
      <c r="A168" s="1">
        <v>259</v>
      </c>
      <c r="C168" s="1" t="s">
        <v>171</v>
      </c>
      <c r="D168" s="1">
        <v>10</v>
      </c>
      <c r="E168" s="1" t="s">
        <v>136</v>
      </c>
      <c r="F168" s="1" t="s">
        <v>26</v>
      </c>
      <c r="G168" s="1">
        <v>80</v>
      </c>
      <c r="H168" s="5">
        <v>3.4</v>
      </c>
      <c r="I168" s="3" t="s">
        <v>144</v>
      </c>
      <c r="L168" s="3">
        <f t="shared" si="50"/>
        <v>0</v>
      </c>
      <c r="M168" s="3">
        <f aca="true" t="shared" si="64" ref="M168:U168">M107/$V107*100</f>
        <v>48.046141809646834</v>
      </c>
      <c r="N168" s="3">
        <f t="shared" si="64"/>
        <v>0</v>
      </c>
      <c r="O168" s="3">
        <f t="shared" si="64"/>
        <v>39.76301647326462</v>
      </c>
      <c r="P168" s="3">
        <f t="shared" si="64"/>
        <v>0.10330234166045012</v>
      </c>
      <c r="Q168" s="3">
        <f t="shared" si="64"/>
        <v>0</v>
      </c>
      <c r="R168" s="3">
        <f t="shared" si="64"/>
        <v>0</v>
      </c>
      <c r="S168" s="3">
        <f t="shared" si="64"/>
        <v>0.5462716964698136</v>
      </c>
      <c r="T168" s="3">
        <f t="shared" si="64"/>
        <v>11.541267678958274</v>
      </c>
      <c r="U168" s="3">
        <f t="shared" si="64"/>
        <v>0</v>
      </c>
      <c r="V168" s="3">
        <f t="shared" si="32"/>
        <v>100</v>
      </c>
      <c r="W168" s="3"/>
    </row>
    <row r="169" spans="1:23" ht="12.75">
      <c r="A169" s="1">
        <v>289</v>
      </c>
      <c r="C169" s="1" t="s">
        <v>223</v>
      </c>
      <c r="D169" s="1">
        <v>22</v>
      </c>
      <c r="E169" s="1" t="s">
        <v>224</v>
      </c>
      <c r="F169" s="1" t="s">
        <v>26</v>
      </c>
      <c r="G169" s="1">
        <v>100</v>
      </c>
      <c r="H169" s="5">
        <v>3.6</v>
      </c>
      <c r="I169" s="3" t="s">
        <v>227</v>
      </c>
      <c r="L169" s="3">
        <f aca="true" t="shared" si="65" ref="L169:U169">L108/$V108*100</f>
        <v>0</v>
      </c>
      <c r="M169" s="3">
        <f t="shared" si="65"/>
        <v>45.04142006495661</v>
      </c>
      <c r="N169" s="3">
        <f t="shared" si="65"/>
        <v>0</v>
      </c>
      <c r="O169" s="3">
        <f t="shared" si="65"/>
        <v>40.27853848160976</v>
      </c>
      <c r="P169" s="3">
        <f t="shared" si="65"/>
        <v>0</v>
      </c>
      <c r="Q169" s="3">
        <f t="shared" si="65"/>
        <v>0.3625266336125289</v>
      </c>
      <c r="R169" s="3">
        <f t="shared" si="65"/>
        <v>0</v>
      </c>
      <c r="S169" s="3">
        <f t="shared" si="65"/>
        <v>0.5905563289002133</v>
      </c>
      <c r="T169" s="3">
        <f t="shared" si="65"/>
        <v>13.726958490920893</v>
      </c>
      <c r="U169" s="3">
        <f t="shared" si="65"/>
        <v>0</v>
      </c>
      <c r="V169" s="3">
        <f t="shared" si="32"/>
        <v>100.00000000000001</v>
      </c>
      <c r="W169" s="3"/>
    </row>
    <row r="170" spans="1:23" ht="12.75">
      <c r="A170" s="1">
        <v>332</v>
      </c>
      <c r="C170" s="1" t="s">
        <v>234</v>
      </c>
      <c r="D170" s="1">
        <v>141</v>
      </c>
      <c r="E170" s="1" t="s">
        <v>235</v>
      </c>
      <c r="F170" s="1" t="s">
        <v>26</v>
      </c>
      <c r="G170" s="1">
        <v>100</v>
      </c>
      <c r="H170" s="5">
        <v>3.5</v>
      </c>
      <c r="I170" s="3" t="s">
        <v>236</v>
      </c>
      <c r="L170" s="3">
        <f aca="true" t="shared" si="66" ref="L170:U173">L109/$V109*100</f>
        <v>0</v>
      </c>
      <c r="M170" s="3">
        <f t="shared" si="66"/>
        <v>44.18878868701913</v>
      </c>
      <c r="N170" s="3">
        <f t="shared" si="66"/>
        <v>0</v>
      </c>
      <c r="O170" s="3">
        <f t="shared" si="66"/>
        <v>39.28836782589509</v>
      </c>
      <c r="P170" s="3">
        <f t="shared" si="66"/>
        <v>0</v>
      </c>
      <c r="Q170" s="3">
        <f t="shared" si="66"/>
        <v>0</v>
      </c>
      <c r="R170" s="3">
        <f t="shared" si="66"/>
        <v>0</v>
      </c>
      <c r="S170" s="3">
        <f t="shared" si="66"/>
        <v>0.5513266953921713</v>
      </c>
      <c r="T170" s="3">
        <f t="shared" si="66"/>
        <v>15.971516791693615</v>
      </c>
      <c r="U170" s="3">
        <f t="shared" si="66"/>
        <v>0</v>
      </c>
      <c r="V170" s="3">
        <f t="shared" si="32"/>
        <v>100</v>
      </c>
      <c r="W170" s="3"/>
    </row>
    <row r="171" spans="1:23" ht="12.75">
      <c r="A171" s="1">
        <v>481</v>
      </c>
      <c r="C171" s="1" t="s">
        <v>268</v>
      </c>
      <c r="D171" s="1">
        <v>10</v>
      </c>
      <c r="E171" s="58" t="s">
        <v>138</v>
      </c>
      <c r="F171" s="58" t="s">
        <v>26</v>
      </c>
      <c r="G171" s="1">
        <v>100</v>
      </c>
      <c r="H171" s="5">
        <v>3.3</v>
      </c>
      <c r="I171" s="3" t="s">
        <v>269</v>
      </c>
      <c r="L171" s="3">
        <f t="shared" si="66"/>
        <v>0</v>
      </c>
      <c r="M171" s="3">
        <f t="shared" si="66"/>
        <v>53.029629243530685</v>
      </c>
      <c r="N171" s="3">
        <f t="shared" si="66"/>
        <v>0.2013958865223917</v>
      </c>
      <c r="O171" s="3">
        <f t="shared" si="66"/>
        <v>44.51428069533343</v>
      </c>
      <c r="P171" s="3">
        <f t="shared" si="66"/>
        <v>0</v>
      </c>
      <c r="Q171" s="3">
        <f t="shared" si="66"/>
        <v>0.27045555010636163</v>
      </c>
      <c r="R171" s="3">
        <f t="shared" si="66"/>
        <v>0.7135035671022647</v>
      </c>
      <c r="S171" s="3">
        <f t="shared" si="66"/>
        <v>0.08007075149861831</v>
      </c>
      <c r="T171" s="3">
        <f t="shared" si="66"/>
        <v>1.1906643059062456</v>
      </c>
      <c r="U171" s="3">
        <f t="shared" si="66"/>
        <v>0</v>
      </c>
      <c r="V171" s="3">
        <f aca="true" t="shared" si="67" ref="V171:V178">SUM(L171:U171)</f>
        <v>100</v>
      </c>
      <c r="W171" s="3"/>
    </row>
    <row r="172" spans="1:23" ht="12.75">
      <c r="A172" s="1">
        <v>187</v>
      </c>
      <c r="B172" s="1">
        <v>6</v>
      </c>
      <c r="C172" s="1" t="s">
        <v>270</v>
      </c>
      <c r="D172" s="1">
        <v>26</v>
      </c>
      <c r="E172" s="1" t="s">
        <v>271</v>
      </c>
      <c r="F172" s="1" t="s">
        <v>26</v>
      </c>
      <c r="G172" s="1">
        <v>100</v>
      </c>
      <c r="H172" s="5">
        <v>4.7</v>
      </c>
      <c r="I172" s="3" t="s">
        <v>272</v>
      </c>
      <c r="L172" s="3">
        <f t="shared" si="66"/>
        <v>0</v>
      </c>
      <c r="M172" s="3">
        <f t="shared" si="66"/>
        <v>1.2924215606819904</v>
      </c>
      <c r="N172" s="3">
        <f t="shared" si="66"/>
        <v>0.497283728006251</v>
      </c>
      <c r="O172" s="3">
        <f t="shared" si="66"/>
        <v>28.5875252834582</v>
      </c>
      <c r="P172" s="3">
        <f t="shared" si="66"/>
        <v>0.5222432345653115</v>
      </c>
      <c r="Q172" s="3">
        <f t="shared" si="66"/>
        <v>0.02879113735684846</v>
      </c>
      <c r="R172" s="3">
        <f t="shared" si="66"/>
        <v>0.26530458073019175</v>
      </c>
      <c r="S172" s="3">
        <f t="shared" si="66"/>
        <v>6.579911198165703</v>
      </c>
      <c r="T172" s="3">
        <f t="shared" si="66"/>
        <v>62.22651927703551</v>
      </c>
      <c r="U172" s="3">
        <f t="shared" si="66"/>
        <v>0</v>
      </c>
      <c r="V172" s="3">
        <f t="shared" si="67"/>
        <v>100</v>
      </c>
      <c r="W172" s="3"/>
    </row>
    <row r="173" spans="1:23" ht="12.75">
      <c r="A173" s="1">
        <v>561</v>
      </c>
      <c r="C173" s="1" t="s">
        <v>306</v>
      </c>
      <c r="D173" s="1">
        <v>61</v>
      </c>
      <c r="E173" s="1" t="s">
        <v>308</v>
      </c>
      <c r="F173" s="1" t="s">
        <v>26</v>
      </c>
      <c r="G173" s="1">
        <v>100</v>
      </c>
      <c r="H173" s="5">
        <v>3.2</v>
      </c>
      <c r="I173" s="3" t="s">
        <v>310</v>
      </c>
      <c r="L173" s="3">
        <f t="shared" si="66"/>
        <v>0</v>
      </c>
      <c r="M173" s="3">
        <f t="shared" si="66"/>
        <v>55.63712339892582</v>
      </c>
      <c r="N173" s="3">
        <f t="shared" si="66"/>
        <v>0.409980125316032</v>
      </c>
      <c r="O173" s="3">
        <f t="shared" si="66"/>
        <v>42.6996796584272</v>
      </c>
      <c r="P173" s="3">
        <f t="shared" si="66"/>
        <v>0</v>
      </c>
      <c r="Q173" s="3">
        <f t="shared" si="66"/>
        <v>0</v>
      </c>
      <c r="R173" s="3">
        <f t="shared" si="66"/>
        <v>0.069624711753561</v>
      </c>
      <c r="S173" s="3">
        <f t="shared" si="66"/>
        <v>0.10110091851827482</v>
      </c>
      <c r="T173" s="3">
        <f t="shared" si="66"/>
        <v>1.0824911870591152</v>
      </c>
      <c r="U173" s="3">
        <f t="shared" si="66"/>
        <v>0</v>
      </c>
      <c r="V173" s="3">
        <f t="shared" si="67"/>
        <v>100</v>
      </c>
      <c r="W173" s="3"/>
    </row>
    <row r="174" spans="1:23" ht="12.75">
      <c r="A174" s="1">
        <v>565</v>
      </c>
      <c r="C174" s="1" t="s">
        <v>306</v>
      </c>
      <c r="D174" s="1">
        <v>57</v>
      </c>
      <c r="E174" s="1" t="s">
        <v>303</v>
      </c>
      <c r="F174" s="1" t="s">
        <v>26</v>
      </c>
      <c r="G174" s="1">
        <v>100</v>
      </c>
      <c r="H174" s="5">
        <v>3.3</v>
      </c>
      <c r="I174" s="3" t="s">
        <v>312</v>
      </c>
      <c r="L174" s="3">
        <f aca="true" t="shared" si="68" ref="L174:U174">L113/$V113*100</f>
        <v>0</v>
      </c>
      <c r="M174" s="3">
        <f t="shared" si="68"/>
        <v>54.98780524428295</v>
      </c>
      <c r="N174" s="3">
        <f t="shared" si="68"/>
        <v>0.2695450468090822</v>
      </c>
      <c r="O174" s="3">
        <f t="shared" si="68"/>
        <v>43.21478148853983</v>
      </c>
      <c r="P174" s="3">
        <f t="shared" si="68"/>
        <v>0</v>
      </c>
      <c r="Q174" s="3">
        <f t="shared" si="68"/>
        <v>0</v>
      </c>
      <c r="R174" s="3">
        <f t="shared" si="68"/>
        <v>0.2891501961707043</v>
      </c>
      <c r="S174" s="3">
        <f t="shared" si="68"/>
        <v>0.5818982069247653</v>
      </c>
      <c r="T174" s="3">
        <f t="shared" si="68"/>
        <v>0.6568198172726749</v>
      </c>
      <c r="U174" s="3">
        <f t="shared" si="68"/>
        <v>0</v>
      </c>
      <c r="V174" s="3">
        <f t="shared" si="67"/>
        <v>100.00000000000001</v>
      </c>
      <c r="W174" s="3"/>
    </row>
    <row r="175" spans="1:23" ht="12.75">
      <c r="A175" s="1">
        <v>566</v>
      </c>
      <c r="C175" s="1" t="s">
        <v>306</v>
      </c>
      <c r="D175" s="1">
        <v>57</v>
      </c>
      <c r="E175" s="1" t="s">
        <v>303</v>
      </c>
      <c r="F175" s="1" t="s">
        <v>26</v>
      </c>
      <c r="G175" s="1">
        <v>130</v>
      </c>
      <c r="H175" s="5">
        <v>3.3</v>
      </c>
      <c r="I175" s="3" t="s">
        <v>311</v>
      </c>
      <c r="L175" s="3">
        <f aca="true" t="shared" si="69" ref="L175:U175">L114/$V114*100</f>
        <v>0</v>
      </c>
      <c r="M175" s="3">
        <f t="shared" si="69"/>
        <v>54.654770144113016</v>
      </c>
      <c r="N175" s="3">
        <f t="shared" si="69"/>
        <v>0</v>
      </c>
      <c r="O175" s="3">
        <f t="shared" si="69"/>
        <v>41.138096032102794</v>
      </c>
      <c r="P175" s="3">
        <f t="shared" si="69"/>
        <v>0</v>
      </c>
      <c r="Q175" s="3">
        <f t="shared" si="69"/>
        <v>0.27645835011519987</v>
      </c>
      <c r="R175" s="3">
        <f t="shared" si="69"/>
        <v>0.42555467243216</v>
      </c>
      <c r="S175" s="3">
        <f t="shared" si="69"/>
        <v>1.266439647283572</v>
      </c>
      <c r="T175" s="3">
        <f t="shared" si="69"/>
        <v>2.238681153953246</v>
      </c>
      <c r="U175" s="3">
        <f t="shared" si="69"/>
        <v>0</v>
      </c>
      <c r="V175" s="3">
        <f t="shared" si="67"/>
        <v>100</v>
      </c>
      <c r="W175" s="3"/>
    </row>
    <row r="176" spans="1:23" ht="12.75">
      <c r="A176" s="1">
        <v>570</v>
      </c>
      <c r="C176" s="1" t="s">
        <v>306</v>
      </c>
      <c r="D176" s="1">
        <v>57</v>
      </c>
      <c r="E176" s="1" t="s">
        <v>303</v>
      </c>
      <c r="F176" s="1" t="s">
        <v>26</v>
      </c>
      <c r="G176" s="1">
        <v>120</v>
      </c>
      <c r="H176" s="5">
        <v>3.5</v>
      </c>
      <c r="I176" s="3" t="s">
        <v>313</v>
      </c>
      <c r="L176" s="3">
        <f aca="true" t="shared" si="70" ref="L176:U176">L115/$V115*100</f>
        <v>0</v>
      </c>
      <c r="M176" s="3">
        <f t="shared" si="70"/>
        <v>44.25697084271106</v>
      </c>
      <c r="N176" s="3">
        <f t="shared" si="70"/>
        <v>0</v>
      </c>
      <c r="O176" s="3">
        <f t="shared" si="70"/>
        <v>39.59792247854697</v>
      </c>
      <c r="P176" s="3">
        <f t="shared" si="70"/>
        <v>0</v>
      </c>
      <c r="Q176" s="3">
        <f t="shared" si="70"/>
        <v>0.1851371141948569</v>
      </c>
      <c r="R176" s="3">
        <f t="shared" si="70"/>
        <v>0.15331713120702536</v>
      </c>
      <c r="S176" s="3">
        <f t="shared" si="70"/>
        <v>0.5139267928741029</v>
      </c>
      <c r="T176" s="3">
        <f t="shared" si="70"/>
        <v>15.292725640465996</v>
      </c>
      <c r="U176" s="3">
        <f t="shared" si="70"/>
        <v>0</v>
      </c>
      <c r="V176" s="3">
        <f t="shared" si="67"/>
        <v>100.00000000000003</v>
      </c>
      <c r="W176" s="3"/>
    </row>
    <row r="177" spans="1:23" ht="12.75">
      <c r="A177" s="1">
        <v>567</v>
      </c>
      <c r="C177" s="1" t="s">
        <v>306</v>
      </c>
      <c r="D177" s="1">
        <v>57</v>
      </c>
      <c r="E177" s="1" t="s">
        <v>303</v>
      </c>
      <c r="F177" s="1" t="s">
        <v>26</v>
      </c>
      <c r="G177" s="1">
        <v>130</v>
      </c>
      <c r="H177" s="5">
        <v>3.3</v>
      </c>
      <c r="I177" s="3" t="s">
        <v>314</v>
      </c>
      <c r="L177" s="3">
        <f aca="true" t="shared" si="71" ref="L177:U177">L116/$V116*100</f>
        <v>0</v>
      </c>
      <c r="M177" s="3">
        <f t="shared" si="71"/>
        <v>44.05596202492139</v>
      </c>
      <c r="N177" s="3">
        <f t="shared" si="71"/>
        <v>0</v>
      </c>
      <c r="O177" s="3">
        <f t="shared" si="71"/>
        <v>40.546152633839796</v>
      </c>
      <c r="P177" s="3">
        <f t="shared" si="71"/>
        <v>0</v>
      </c>
      <c r="Q177" s="3">
        <f t="shared" si="71"/>
        <v>0.2624230643088773</v>
      </c>
      <c r="R177" s="3">
        <f t="shared" si="71"/>
        <v>0.2858858744015127</v>
      </c>
      <c r="S177" s="3">
        <f t="shared" si="71"/>
        <v>0.5174663745331266</v>
      </c>
      <c r="T177" s="3">
        <f t="shared" si="71"/>
        <v>14.332110027995308</v>
      </c>
      <c r="U177" s="3">
        <f t="shared" si="71"/>
        <v>0</v>
      </c>
      <c r="V177" s="3">
        <f t="shared" si="67"/>
        <v>100.00000000000003</v>
      </c>
      <c r="W177" s="3"/>
    </row>
    <row r="178" spans="1:23" ht="12.75">
      <c r="A178" s="1">
        <v>569</v>
      </c>
      <c r="C178" s="1" t="s">
        <v>315</v>
      </c>
      <c r="D178" s="1">
        <v>57</v>
      </c>
      <c r="E178" s="1" t="s">
        <v>303</v>
      </c>
      <c r="F178" s="1" t="s">
        <v>26</v>
      </c>
      <c r="G178" s="1">
        <v>150</v>
      </c>
      <c r="H178" s="5">
        <v>3.5</v>
      </c>
      <c r="I178" s="3" t="s">
        <v>316</v>
      </c>
      <c r="L178" s="3">
        <f aca="true" t="shared" si="72" ref="L178:U182">L117/$V117*100</f>
        <v>0</v>
      </c>
      <c r="M178" s="3">
        <f t="shared" si="72"/>
        <v>47.86990513985979</v>
      </c>
      <c r="N178" s="3">
        <f t="shared" si="72"/>
        <v>0</v>
      </c>
      <c r="O178" s="3">
        <f t="shared" si="72"/>
        <v>39.45720367957355</v>
      </c>
      <c r="P178" s="3">
        <f t="shared" si="72"/>
        <v>0</v>
      </c>
      <c r="Q178" s="3">
        <f t="shared" si="72"/>
        <v>0.23138788804336094</v>
      </c>
      <c r="R178" s="3">
        <f t="shared" si="72"/>
        <v>0.5016925121784656</v>
      </c>
      <c r="S178" s="3">
        <f t="shared" si="72"/>
        <v>0.5723925330662745</v>
      </c>
      <c r="T178" s="3">
        <f t="shared" si="72"/>
        <v>11.367418247278557</v>
      </c>
      <c r="U178" s="3">
        <f t="shared" si="72"/>
        <v>0</v>
      </c>
      <c r="V178" s="3">
        <f t="shared" si="67"/>
        <v>100</v>
      </c>
      <c r="W178" s="3"/>
    </row>
    <row r="179" spans="1:23" ht="12.75">
      <c r="A179" s="1">
        <v>580</v>
      </c>
      <c r="C179" s="1" t="s">
        <v>319</v>
      </c>
      <c r="D179" s="1">
        <v>77</v>
      </c>
      <c r="E179" s="1" t="s">
        <v>320</v>
      </c>
      <c r="F179" s="1" t="s">
        <v>26</v>
      </c>
      <c r="G179" s="1">
        <v>100</v>
      </c>
      <c r="H179" s="5">
        <v>3.6</v>
      </c>
      <c r="I179" s="3" t="s">
        <v>321</v>
      </c>
      <c r="L179" s="3">
        <f t="shared" si="72"/>
        <v>0</v>
      </c>
      <c r="M179" s="3">
        <f t="shared" si="72"/>
        <v>30.496293095651954</v>
      </c>
      <c r="N179" s="3">
        <f t="shared" si="72"/>
        <v>0.32954033996513976</v>
      </c>
      <c r="O179" s="3">
        <f t="shared" si="72"/>
        <v>37.14152210093511</v>
      </c>
      <c r="P179" s="3">
        <f t="shared" si="72"/>
        <v>0</v>
      </c>
      <c r="Q179" s="3">
        <f t="shared" si="72"/>
        <v>0.3214231412681562</v>
      </c>
      <c r="R179" s="3">
        <f t="shared" si="72"/>
        <v>0.2947440345506175</v>
      </c>
      <c r="S179" s="3">
        <f t="shared" si="72"/>
        <v>0.6205899200440415</v>
      </c>
      <c r="T179" s="3">
        <f t="shared" si="72"/>
        <v>30.79588736758496</v>
      </c>
      <c r="U179" s="3">
        <f t="shared" si="72"/>
        <v>0</v>
      </c>
      <c r="V179" s="3">
        <f aca="true" t="shared" si="73" ref="V179:V184">SUM(L179:U179)</f>
        <v>99.99999999999997</v>
      </c>
      <c r="W179" s="3"/>
    </row>
    <row r="180" spans="1:23" ht="12.75">
      <c r="A180" s="1">
        <v>584</v>
      </c>
      <c r="C180" s="1" t="s">
        <v>327</v>
      </c>
      <c r="D180" s="1">
        <v>25</v>
      </c>
      <c r="E180" s="1" t="s">
        <v>328</v>
      </c>
      <c r="F180" s="1" t="s">
        <v>26</v>
      </c>
      <c r="G180" s="1">
        <v>100</v>
      </c>
      <c r="H180" s="5">
        <v>3.4</v>
      </c>
      <c r="I180" s="3" t="s">
        <v>329</v>
      </c>
      <c r="L180" s="3">
        <f t="shared" si="72"/>
        <v>0</v>
      </c>
      <c r="M180" s="3">
        <f t="shared" si="72"/>
        <v>47.09969394915368</v>
      </c>
      <c r="N180" s="3">
        <f t="shared" si="72"/>
        <v>0.07353715067416351</v>
      </c>
      <c r="O180" s="3">
        <f t="shared" si="72"/>
        <v>39.080619778986424</v>
      </c>
      <c r="P180" s="3">
        <f t="shared" si="72"/>
        <v>0</v>
      </c>
      <c r="Q180" s="3">
        <f t="shared" si="72"/>
        <v>0.1643969771939955</v>
      </c>
      <c r="R180" s="3">
        <f t="shared" si="72"/>
        <v>0.15559046158598216</v>
      </c>
      <c r="S180" s="3">
        <f t="shared" si="72"/>
        <v>0.8153299781064139</v>
      </c>
      <c r="T180" s="3">
        <f t="shared" si="72"/>
        <v>12.610831704299333</v>
      </c>
      <c r="U180" s="3">
        <f t="shared" si="72"/>
        <v>0</v>
      </c>
      <c r="V180" s="3">
        <f t="shared" si="73"/>
        <v>100</v>
      </c>
      <c r="W180" s="3"/>
    </row>
    <row r="181" spans="1:23" ht="12.75">
      <c r="A181" s="1">
        <v>575</v>
      </c>
      <c r="C181" s="1" t="s">
        <v>330</v>
      </c>
      <c r="D181" s="1">
        <v>57</v>
      </c>
      <c r="E181" s="1" t="s">
        <v>331</v>
      </c>
      <c r="F181" s="1" t="s">
        <v>26</v>
      </c>
      <c r="G181" s="1">
        <v>80</v>
      </c>
      <c r="H181" s="5">
        <v>3.3</v>
      </c>
      <c r="I181" s="3" t="s">
        <v>332</v>
      </c>
      <c r="L181" s="3">
        <f t="shared" si="72"/>
        <v>0</v>
      </c>
      <c r="M181" s="3">
        <f t="shared" si="72"/>
        <v>57.65292006660576</v>
      </c>
      <c r="N181" s="3">
        <f t="shared" si="72"/>
        <v>0.14238122318453217</v>
      </c>
      <c r="O181" s="3">
        <f t="shared" si="72"/>
        <v>40.64000238796477</v>
      </c>
      <c r="P181" s="3">
        <f t="shared" si="72"/>
        <v>0</v>
      </c>
      <c r="Q181" s="3">
        <f t="shared" si="72"/>
        <v>0.266537163741643</v>
      </c>
      <c r="R181" s="3">
        <f t="shared" si="72"/>
        <v>0.5324748373957859</v>
      </c>
      <c r="S181" s="3">
        <f t="shared" si="72"/>
        <v>0.4136339509654886</v>
      </c>
      <c r="T181" s="3">
        <f t="shared" si="72"/>
        <v>0.3520503701420108</v>
      </c>
      <c r="U181" s="3">
        <f t="shared" si="72"/>
        <v>0</v>
      </c>
      <c r="V181" s="3">
        <f t="shared" si="73"/>
        <v>99.99999999999999</v>
      </c>
      <c r="W181" s="3"/>
    </row>
    <row r="182" spans="1:22" ht="12.75">
      <c r="A182" s="1">
        <v>593</v>
      </c>
      <c r="C182" s="1" t="s">
        <v>337</v>
      </c>
      <c r="D182" s="1">
        <v>77</v>
      </c>
      <c r="E182" s="1" t="s">
        <v>338</v>
      </c>
      <c r="F182" s="1" t="s">
        <v>26</v>
      </c>
      <c r="G182" s="1">
        <v>100</v>
      </c>
      <c r="H182" s="5">
        <v>3.7</v>
      </c>
      <c r="I182" s="3" t="s">
        <v>339</v>
      </c>
      <c r="L182" s="3">
        <f t="shared" si="72"/>
        <v>0</v>
      </c>
      <c r="M182" s="3">
        <f t="shared" si="72"/>
        <v>29.295464767966617</v>
      </c>
      <c r="N182" s="3">
        <f t="shared" si="72"/>
        <v>0</v>
      </c>
      <c r="O182" s="3">
        <f t="shared" si="72"/>
        <v>35.56088752026964</v>
      </c>
      <c r="P182" s="3">
        <f t="shared" si="72"/>
        <v>0</v>
      </c>
      <c r="Q182" s="3">
        <f t="shared" si="72"/>
        <v>0.31510332682419406</v>
      </c>
      <c r="R182" s="3">
        <f t="shared" si="72"/>
        <v>0.1130299655418948</v>
      </c>
      <c r="S182" s="3">
        <f t="shared" si="72"/>
        <v>0.7532348104679031</v>
      </c>
      <c r="T182" s="3">
        <f t="shared" si="72"/>
        <v>33.962279608929755</v>
      </c>
      <c r="U182" s="3">
        <f t="shared" si="72"/>
        <v>0</v>
      </c>
      <c r="V182" s="3">
        <f t="shared" si="73"/>
        <v>100</v>
      </c>
    </row>
    <row r="183" spans="1:22" ht="12.75">
      <c r="A183" s="1">
        <v>588</v>
      </c>
      <c r="C183" s="1" t="s">
        <v>337</v>
      </c>
      <c r="D183" s="1">
        <v>77</v>
      </c>
      <c r="E183" s="1" t="s">
        <v>338</v>
      </c>
      <c r="F183" s="1" t="s">
        <v>26</v>
      </c>
      <c r="G183" s="1">
        <v>120</v>
      </c>
      <c r="H183" s="5">
        <v>3.4</v>
      </c>
      <c r="I183" s="3" t="s">
        <v>340</v>
      </c>
      <c r="L183" s="3">
        <f aca="true" t="shared" si="74" ref="L183:U183">L122/$V122*100</f>
        <v>0</v>
      </c>
      <c r="M183" s="3">
        <f t="shared" si="74"/>
        <v>47.05884893295522</v>
      </c>
      <c r="N183" s="3">
        <f t="shared" si="74"/>
        <v>0.30537059702364144</v>
      </c>
      <c r="O183" s="3">
        <f t="shared" si="74"/>
        <v>42.17969243696352</v>
      </c>
      <c r="P183" s="3">
        <f t="shared" si="74"/>
        <v>0</v>
      </c>
      <c r="Q183" s="3">
        <f t="shared" si="74"/>
        <v>0.19505011165640201</v>
      </c>
      <c r="R183" s="3">
        <f t="shared" si="74"/>
        <v>0.21292110666533917</v>
      </c>
      <c r="S183" s="3">
        <f t="shared" si="74"/>
        <v>0.5345908047187562</v>
      </c>
      <c r="T183" s="3">
        <f t="shared" si="74"/>
        <v>9.513526010017118</v>
      </c>
      <c r="U183" s="3">
        <f t="shared" si="74"/>
        <v>0</v>
      </c>
      <c r="V183" s="3">
        <f t="shared" si="73"/>
        <v>99.99999999999999</v>
      </c>
    </row>
    <row r="184" spans="1:22" ht="12.75">
      <c r="A184" s="1">
        <v>588</v>
      </c>
      <c r="C184" s="1" t="s">
        <v>337</v>
      </c>
      <c r="D184" s="1">
        <v>77</v>
      </c>
      <c r="E184" s="1" t="s">
        <v>338</v>
      </c>
      <c r="F184" s="1" t="s">
        <v>26</v>
      </c>
      <c r="G184" s="1">
        <v>120</v>
      </c>
      <c r="H184" s="5">
        <v>3.4</v>
      </c>
      <c r="I184" s="3" t="s">
        <v>340</v>
      </c>
      <c r="L184" s="3">
        <f aca="true" t="shared" si="75" ref="L184:U184">L123/$V123*100</f>
        <v>0</v>
      </c>
      <c r="M184" s="3">
        <f t="shared" si="75"/>
        <v>45.36552413350001</v>
      </c>
      <c r="N184" s="3">
        <f t="shared" si="75"/>
        <v>0.08342282380603969</v>
      </c>
      <c r="O184" s="3">
        <f t="shared" si="75"/>
        <v>39.77186534084947</v>
      </c>
      <c r="P184" s="3">
        <f t="shared" si="75"/>
        <v>0</v>
      </c>
      <c r="Q184" s="3">
        <f t="shared" si="75"/>
        <v>0.22177358247063955</v>
      </c>
      <c r="R184" s="3">
        <f t="shared" si="75"/>
        <v>0.13817439290222716</v>
      </c>
      <c r="S184" s="3">
        <f t="shared" si="75"/>
        <v>0.7577773164792877</v>
      </c>
      <c r="T184" s="3">
        <f t="shared" si="75"/>
        <v>13.661462409992323</v>
      </c>
      <c r="U184" s="3">
        <f t="shared" si="75"/>
        <v>0</v>
      </c>
      <c r="V184" s="3">
        <f t="shared" si="73"/>
        <v>100.00000000000001</v>
      </c>
    </row>
    <row r="185" ht="12.75"/>
    <row r="186" ht="12.75"/>
  </sheetData>
  <printOptions gridLines="1" horizontalCentered="1"/>
  <pageMargins left="0.75" right="0.75" top="1" bottom="1" header="0.5" footer="0.5"/>
  <pageSetup fitToWidth="2" fitToHeight="1" horizontalDpi="600" verticalDpi="600" orientation="landscape" scale="83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11"/>
  <sheetViews>
    <sheetView tabSelected="1" workbookViewId="0" topLeftCell="A1">
      <selection activeCell="C3" sqref="C3"/>
    </sheetView>
  </sheetViews>
  <sheetFormatPr defaultColWidth="9.140625" defaultRowHeight="12.75"/>
  <cols>
    <col min="1" max="1" width="9.140625" style="1" customWidth="1"/>
    <col min="2" max="2" width="14.57421875" style="1" customWidth="1"/>
    <col min="3" max="3" width="15.7109375" style="1" customWidth="1"/>
    <col min="4" max="4" width="10.00390625" style="1" customWidth="1"/>
    <col min="5" max="5" width="11.57421875" style="1" customWidth="1"/>
    <col min="6" max="6" width="17.8515625" style="1" customWidth="1"/>
    <col min="7" max="7" width="11.8515625" style="1" customWidth="1"/>
    <col min="8" max="8" width="9.421875" style="1" customWidth="1"/>
    <col min="9" max="9" width="35.8515625" style="1" customWidth="1"/>
    <col min="10" max="10" width="4.140625" style="1" customWidth="1"/>
    <col min="11" max="18" width="7.57421875" style="1" customWidth="1"/>
    <col min="19" max="19" width="9.140625" style="1" customWidth="1"/>
    <col min="20" max="20" width="4.421875" style="1" customWidth="1"/>
    <col min="21" max="21" width="9.140625" style="1" customWidth="1"/>
    <col min="22" max="22" width="14.8515625" style="1" customWidth="1"/>
    <col min="23" max="16384" width="9.140625" style="1" customWidth="1"/>
  </cols>
  <sheetData>
    <row r="1" spans="8:23" ht="12.75">
      <c r="H1" s="5"/>
      <c r="I1" s="3"/>
      <c r="K1" s="5"/>
      <c r="L1" s="5"/>
      <c r="M1" s="5"/>
      <c r="N1" s="5"/>
      <c r="O1" s="5"/>
      <c r="P1" s="5"/>
      <c r="Q1" s="5"/>
      <c r="R1" s="5"/>
      <c r="U1" s="3"/>
      <c r="V1" s="3"/>
      <c r="W1" s="5"/>
    </row>
    <row r="2" spans="3:23" ht="18">
      <c r="C2" s="9" t="s">
        <v>353</v>
      </c>
      <c r="H2" s="5"/>
      <c r="I2" s="3"/>
      <c r="K2" s="5"/>
      <c r="L2" s="5"/>
      <c r="M2" s="5"/>
      <c r="N2" s="5"/>
      <c r="O2" s="5"/>
      <c r="P2" s="5"/>
      <c r="Q2" s="5"/>
      <c r="R2" s="5"/>
      <c r="U2" s="3"/>
      <c r="V2" s="3"/>
      <c r="W2" s="5"/>
    </row>
    <row r="3" spans="3:23" ht="18">
      <c r="C3" s="9" t="s">
        <v>318</v>
      </c>
      <c r="H3" s="5"/>
      <c r="I3" s="3"/>
      <c r="K3" s="5"/>
      <c r="L3" s="5"/>
      <c r="M3" s="5"/>
      <c r="N3" s="5"/>
      <c r="O3" s="5"/>
      <c r="P3" s="5"/>
      <c r="Q3" s="5"/>
      <c r="R3" s="5"/>
      <c r="U3" s="3"/>
      <c r="V3" s="3"/>
      <c r="W3" s="5"/>
    </row>
    <row r="4" spans="3:23" ht="12.75">
      <c r="C4" s="55"/>
      <c r="H4" s="5"/>
      <c r="I4" s="3"/>
      <c r="K4" s="5"/>
      <c r="L4" s="5"/>
      <c r="M4" s="5"/>
      <c r="N4" s="5"/>
      <c r="O4" s="5"/>
      <c r="P4" s="5"/>
      <c r="Q4" s="5"/>
      <c r="R4" s="5"/>
      <c r="U4" s="3"/>
      <c r="V4" s="3"/>
      <c r="W4" s="5"/>
    </row>
    <row r="5" spans="3:23" ht="23.25">
      <c r="C5" s="76" t="s">
        <v>322</v>
      </c>
      <c r="H5" s="5"/>
      <c r="I5" s="3"/>
      <c r="K5" s="5"/>
      <c r="L5" s="5"/>
      <c r="M5" s="5"/>
      <c r="N5" s="5"/>
      <c r="O5" s="5"/>
      <c r="P5" s="5"/>
      <c r="Q5" s="5"/>
      <c r="R5" s="5"/>
      <c r="U5" s="3"/>
      <c r="V5" s="3"/>
      <c r="W5" s="5"/>
    </row>
    <row r="6" spans="8:23" ht="12.75">
      <c r="H6" s="5"/>
      <c r="I6" s="3"/>
      <c r="K6" s="5"/>
      <c r="L6" s="5"/>
      <c r="M6" s="5"/>
      <c r="N6" s="5"/>
      <c r="O6" s="5"/>
      <c r="P6" s="5"/>
      <c r="Q6" s="5"/>
      <c r="R6" s="5"/>
      <c r="U6" s="3"/>
      <c r="V6" s="3"/>
      <c r="W6" s="5"/>
    </row>
    <row r="7" spans="8:23" ht="12.75">
      <c r="H7" s="5"/>
      <c r="I7" s="3"/>
      <c r="K7" s="5"/>
      <c r="L7" s="5"/>
      <c r="M7" s="5"/>
      <c r="N7" s="5" t="s">
        <v>16</v>
      </c>
      <c r="O7" s="10"/>
      <c r="P7" s="10"/>
      <c r="Q7" s="10"/>
      <c r="R7" s="5"/>
      <c r="U7" s="3"/>
      <c r="V7" s="3"/>
      <c r="W7" s="5"/>
    </row>
    <row r="8" spans="8:23" ht="12.75">
      <c r="H8" s="5"/>
      <c r="I8" s="3"/>
      <c r="K8" s="5"/>
      <c r="L8" s="5"/>
      <c r="M8" s="5"/>
      <c r="N8" s="5"/>
      <c r="O8" s="5"/>
      <c r="P8" s="5"/>
      <c r="Q8" s="5"/>
      <c r="R8" s="5"/>
      <c r="U8" s="3"/>
      <c r="V8" s="3"/>
      <c r="W8" s="5"/>
    </row>
    <row r="9" spans="1:25" s="2" customFormat="1" ht="12.75">
      <c r="A9" s="2" t="s">
        <v>3</v>
      </c>
      <c r="B9" s="2" t="s">
        <v>183</v>
      </c>
      <c r="C9" s="2" t="s">
        <v>84</v>
      </c>
      <c r="D9" s="2" t="s">
        <v>1</v>
      </c>
      <c r="E9" s="2" t="s">
        <v>2</v>
      </c>
      <c r="F9" s="2" t="s">
        <v>4</v>
      </c>
      <c r="G9" s="2" t="s">
        <v>19</v>
      </c>
      <c r="H9" s="6" t="s">
        <v>20</v>
      </c>
      <c r="I9" s="4" t="s">
        <v>27</v>
      </c>
      <c r="K9" s="6" t="s">
        <v>5</v>
      </c>
      <c r="L9" s="6" t="s">
        <v>6</v>
      </c>
      <c r="M9" s="6" t="s">
        <v>7</v>
      </c>
      <c r="N9" s="6" t="s">
        <v>8</v>
      </c>
      <c r="O9" s="6" t="s">
        <v>9</v>
      </c>
      <c r="P9" s="6" t="s">
        <v>10</v>
      </c>
      <c r="Q9" s="6" t="s">
        <v>11</v>
      </c>
      <c r="R9" s="6" t="s">
        <v>14</v>
      </c>
      <c r="S9" s="2" t="s">
        <v>194</v>
      </c>
      <c r="U9" s="4" t="s">
        <v>21</v>
      </c>
      <c r="V9" s="4" t="s">
        <v>22</v>
      </c>
      <c r="W9" s="6" t="s">
        <v>324</v>
      </c>
      <c r="X9" s="2" t="s">
        <v>325</v>
      </c>
      <c r="Y9" s="2" t="s">
        <v>326</v>
      </c>
    </row>
    <row r="10" ht="12.75"/>
    <row r="11" spans="1:25" ht="12.75">
      <c r="A11" s="1">
        <v>579</v>
      </c>
      <c r="C11" s="1" t="s">
        <v>319</v>
      </c>
      <c r="D11" s="1">
        <v>77</v>
      </c>
      <c r="E11" s="1" t="s">
        <v>320</v>
      </c>
      <c r="F11" s="1" t="s">
        <v>26</v>
      </c>
      <c r="G11" s="1">
        <v>100</v>
      </c>
      <c r="H11" s="1">
        <v>2.8</v>
      </c>
      <c r="I11" s="1" t="s">
        <v>323</v>
      </c>
      <c r="K11" s="7">
        <v>63.809</v>
      </c>
      <c r="L11" s="7">
        <v>1.751</v>
      </c>
      <c r="M11" s="7">
        <v>0</v>
      </c>
      <c r="N11" s="7">
        <v>7.32</v>
      </c>
      <c r="O11" s="7">
        <v>26.616</v>
      </c>
      <c r="P11" s="7">
        <v>0.1</v>
      </c>
      <c r="Q11" s="7">
        <v>0.195</v>
      </c>
      <c r="R11" s="7">
        <v>0.208</v>
      </c>
      <c r="S11" s="7">
        <f>SUM(K11:R11)</f>
        <v>99.99899999999998</v>
      </c>
      <c r="T11" s="7"/>
      <c r="U11" s="7">
        <f>K11/O11</f>
        <v>2.3973925458370906</v>
      </c>
      <c r="V11" s="7">
        <f>(L11+N11+P11+Q11+R11)/O11</f>
        <v>0.35970844604749025</v>
      </c>
      <c r="W11" s="5">
        <f>P11/(L11+P11+Q11)*100</f>
        <v>4.887585532746823</v>
      </c>
      <c r="X11" s="5">
        <f>L11/(L11+P11+Q11)*100</f>
        <v>85.58162267839687</v>
      </c>
      <c r="Y11" s="5">
        <f>Q11/(L11+P11+Q11)*100</f>
        <v>9.530791788856305</v>
      </c>
    </row>
    <row r="12" ht="12.75"/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139"/>
  <sheetViews>
    <sheetView workbookViewId="0" topLeftCell="A1">
      <selection activeCell="F4" sqref="F4"/>
    </sheetView>
  </sheetViews>
  <sheetFormatPr defaultColWidth="9.140625" defaultRowHeight="12.75"/>
  <cols>
    <col min="1" max="1" width="7.7109375" style="1" customWidth="1"/>
    <col min="2" max="2" width="14.140625" style="1" customWidth="1"/>
    <col min="3" max="3" width="9.140625" style="1" customWidth="1"/>
    <col min="4" max="4" width="10.7109375" style="1" customWidth="1"/>
    <col min="5" max="5" width="15.57421875" style="1" customWidth="1"/>
    <col min="6" max="6" width="11.421875" style="1" customWidth="1"/>
    <col min="7" max="7" width="9.00390625" style="5" customWidth="1"/>
    <col min="8" max="8" width="54.57421875" style="3" customWidth="1"/>
    <col min="9" max="9" width="3.140625" style="1" customWidth="1"/>
    <col min="10" max="13" width="7.00390625" style="5" customWidth="1"/>
    <col min="14" max="14" width="9.7109375" style="5" customWidth="1"/>
    <col min="15" max="15" width="8.00390625" style="5" customWidth="1"/>
    <col min="16" max="23" width="7.00390625" style="5" customWidth="1"/>
    <col min="24" max="24" width="9.28125" style="5" customWidth="1"/>
    <col min="25" max="25" width="4.421875" style="0" customWidth="1"/>
    <col min="26" max="26" width="8.28125" style="3" customWidth="1"/>
    <col min="27" max="27" width="15.8515625" style="3" customWidth="1"/>
    <col min="28" max="30" width="10.140625" style="3" customWidth="1"/>
    <col min="31" max="31" width="7.8515625" style="7" customWidth="1"/>
    <col min="32" max="32" width="14.421875" style="3" customWidth="1"/>
    <col min="33" max="33" width="12.421875" style="3" customWidth="1"/>
    <col min="34" max="34" width="7.8515625" style="12" customWidth="1"/>
  </cols>
  <sheetData>
    <row r="1" ht="12.75"/>
    <row r="2" ht="18">
      <c r="E2" s="9" t="s">
        <v>350</v>
      </c>
    </row>
    <row r="3" ht="18">
      <c r="E3" s="9" t="s">
        <v>73</v>
      </c>
    </row>
    <row r="4" ht="12.75"/>
    <row r="5" ht="23.25">
      <c r="E5" s="22" t="s">
        <v>75</v>
      </c>
    </row>
    <row r="6" ht="12.75"/>
    <row r="7" ht="12.75">
      <c r="M7" s="5" t="s">
        <v>16</v>
      </c>
    </row>
    <row r="8" ht="12.75"/>
    <row r="9" spans="1:34" s="2" customFormat="1" ht="12.75">
      <c r="A9" s="2" t="s">
        <v>3</v>
      </c>
      <c r="B9" s="2" t="s">
        <v>84</v>
      </c>
      <c r="C9" s="2" t="s">
        <v>1</v>
      </c>
      <c r="D9" s="2" t="s">
        <v>2</v>
      </c>
      <c r="E9" s="2" t="s">
        <v>4</v>
      </c>
      <c r="F9" s="2" t="s">
        <v>19</v>
      </c>
      <c r="G9" s="6" t="s">
        <v>20</v>
      </c>
      <c r="H9" s="4" t="s">
        <v>27</v>
      </c>
      <c r="J9" s="6" t="s">
        <v>5</v>
      </c>
      <c r="K9" s="6" t="s">
        <v>6</v>
      </c>
      <c r="L9" s="6" t="s">
        <v>7</v>
      </c>
      <c r="M9" s="6" t="s">
        <v>8</v>
      </c>
      <c r="N9" s="6" t="s">
        <v>9</v>
      </c>
      <c r="O9" s="6" t="s">
        <v>45</v>
      </c>
      <c r="P9" s="6" t="s">
        <v>10</v>
      </c>
      <c r="Q9" s="6" t="s">
        <v>11</v>
      </c>
      <c r="R9" s="6" t="s">
        <v>24</v>
      </c>
      <c r="S9" s="6" t="s">
        <v>100</v>
      </c>
      <c r="T9" s="6" t="s">
        <v>12</v>
      </c>
      <c r="U9" s="6" t="s">
        <v>13</v>
      </c>
      <c r="V9" s="6" t="s">
        <v>14</v>
      </c>
      <c r="W9" s="6" t="s">
        <v>15</v>
      </c>
      <c r="X9" s="6"/>
      <c r="Z9" s="4" t="s">
        <v>21</v>
      </c>
      <c r="AA9" s="4" t="s">
        <v>22</v>
      </c>
      <c r="AB9" s="4" t="s">
        <v>262</v>
      </c>
      <c r="AC9" s="4" t="s">
        <v>264</v>
      </c>
      <c r="AD9" s="4" t="s">
        <v>263</v>
      </c>
      <c r="AE9" s="8" t="s">
        <v>23</v>
      </c>
      <c r="AF9" s="4" t="s">
        <v>30</v>
      </c>
      <c r="AG9" s="4" t="s">
        <v>76</v>
      </c>
      <c r="AH9" s="13"/>
    </row>
    <row r="10" ht="12.75"/>
    <row r="11" spans="1:33" ht="12.75">
      <c r="A11" s="1">
        <v>86</v>
      </c>
      <c r="C11" s="1">
        <v>77</v>
      </c>
      <c r="D11" s="1" t="s">
        <v>17</v>
      </c>
      <c r="E11" s="1" t="s">
        <v>18</v>
      </c>
      <c r="F11" s="1">
        <v>100</v>
      </c>
      <c r="G11" s="5">
        <v>3.3</v>
      </c>
      <c r="J11" s="7">
        <v>58.215</v>
      </c>
      <c r="K11" s="7">
        <v>1.483</v>
      </c>
      <c r="L11" s="7">
        <v>8.557</v>
      </c>
      <c r="M11" s="7">
        <v>0.4</v>
      </c>
      <c r="N11" s="7">
        <v>20.114</v>
      </c>
      <c r="O11" s="45">
        <v>0</v>
      </c>
      <c r="P11" s="45">
        <v>0</v>
      </c>
      <c r="Q11" s="7">
        <v>9.122</v>
      </c>
      <c r="R11" s="7">
        <v>0.141</v>
      </c>
      <c r="S11" s="45">
        <v>0</v>
      </c>
      <c r="T11" s="7">
        <v>0.435</v>
      </c>
      <c r="U11" s="7">
        <v>0.09</v>
      </c>
      <c r="V11" s="7">
        <v>1.445</v>
      </c>
      <c r="W11" s="45">
        <v>0</v>
      </c>
      <c r="X11" s="7"/>
      <c r="Z11" s="3">
        <f aca="true" t="shared" si="0" ref="Z11:Z33">J11/N11</f>
        <v>2.894252759272149</v>
      </c>
      <c r="AA11" s="3">
        <f aca="true" t="shared" si="1" ref="AA11:AA19">(K11+L11+M11+Q11+R11+T11+U11+V11)/N11</f>
        <v>1.0775082032415233</v>
      </c>
      <c r="AB11" s="5">
        <f>V11/($V11+$Q11+$L11)*100</f>
        <v>7.555950637941852</v>
      </c>
      <c r="AC11" s="5">
        <f>Q11/($V11+$Q11+$L11)*100</f>
        <v>47.69922610332566</v>
      </c>
      <c r="AD11" s="5">
        <f>L11/($V11+$Q11+$L11)*100</f>
        <v>44.74482325873248</v>
      </c>
      <c r="AE11" s="7">
        <f aca="true" t="shared" si="2" ref="AE11:AE48">L11/(L11+V11)</f>
        <v>0.8555288942211557</v>
      </c>
      <c r="AF11" s="3">
        <f aca="true" t="shared" si="3" ref="AF11:AF48">Q11/(Q11+L11+V11)</f>
        <v>0.4769922610332566</v>
      </c>
      <c r="AG11" s="3" t="s">
        <v>64</v>
      </c>
    </row>
    <row r="12" spans="1:33" ht="12.75">
      <c r="A12" s="1">
        <v>121</v>
      </c>
      <c r="C12" s="1">
        <v>77</v>
      </c>
      <c r="D12" s="1" t="s">
        <v>25</v>
      </c>
      <c r="E12" s="1" t="s">
        <v>26</v>
      </c>
      <c r="F12" s="1">
        <v>120</v>
      </c>
      <c r="G12" s="5">
        <v>3.3</v>
      </c>
      <c r="H12" s="3" t="s">
        <v>29</v>
      </c>
      <c r="J12" s="7">
        <v>59.3</v>
      </c>
      <c r="K12" s="7">
        <v>0.875</v>
      </c>
      <c r="L12" s="7">
        <v>7.922</v>
      </c>
      <c r="M12" s="7">
        <v>0.333</v>
      </c>
      <c r="N12" s="7">
        <v>21.24</v>
      </c>
      <c r="O12" s="45">
        <v>0</v>
      </c>
      <c r="P12" s="45">
        <v>0</v>
      </c>
      <c r="Q12" s="7">
        <v>7.759</v>
      </c>
      <c r="R12" s="7">
        <v>0.086</v>
      </c>
      <c r="S12" s="45">
        <v>0</v>
      </c>
      <c r="T12" s="7">
        <v>0.41</v>
      </c>
      <c r="U12" s="7">
        <v>0.054</v>
      </c>
      <c r="V12" s="7">
        <v>2.022</v>
      </c>
      <c r="W12" s="45">
        <v>0</v>
      </c>
      <c r="X12" s="7"/>
      <c r="Z12" s="3">
        <f t="shared" si="0"/>
        <v>2.7919020715630887</v>
      </c>
      <c r="AA12" s="3">
        <f t="shared" si="1"/>
        <v>0.9162429378531074</v>
      </c>
      <c r="AB12" s="5">
        <f aca="true" t="shared" si="4" ref="AB12:AB48">V12/($V12+$Q12+$L12)*100</f>
        <v>11.421792916454837</v>
      </c>
      <c r="AC12" s="5">
        <f aca="true" t="shared" si="5" ref="AC12:AC48">Q12/($V12+$Q12+$L12)*100</f>
        <v>43.828729593854156</v>
      </c>
      <c r="AD12" s="5">
        <f aca="true" t="shared" si="6" ref="AD12:AD48">L12/($V12+$Q12+$L12)*100</f>
        <v>44.74947748969102</v>
      </c>
      <c r="AE12" s="7">
        <f t="shared" si="2"/>
        <v>0.7966613032984715</v>
      </c>
      <c r="AF12" s="3">
        <f t="shared" si="3"/>
        <v>0.43828729593854154</v>
      </c>
      <c r="AG12" s="3" t="s">
        <v>64</v>
      </c>
    </row>
    <row r="13" spans="1:33" ht="12.75">
      <c r="A13" s="1">
        <v>125</v>
      </c>
      <c r="C13" s="1">
        <v>77</v>
      </c>
      <c r="D13" s="1" t="s">
        <v>17</v>
      </c>
      <c r="E13" s="1" t="s">
        <v>26</v>
      </c>
      <c r="F13" s="1">
        <v>80</v>
      </c>
      <c r="G13" s="5">
        <v>3.3</v>
      </c>
      <c r="H13" s="3" t="s">
        <v>33</v>
      </c>
      <c r="J13" s="7">
        <v>61.167</v>
      </c>
      <c r="K13" s="7">
        <v>1.671</v>
      </c>
      <c r="L13" s="7">
        <v>7.474</v>
      </c>
      <c r="M13" s="7">
        <v>0.297</v>
      </c>
      <c r="N13" s="7">
        <v>18.942</v>
      </c>
      <c r="O13" s="45">
        <v>0</v>
      </c>
      <c r="P13" s="45">
        <v>0</v>
      </c>
      <c r="Q13" s="7">
        <v>7.896</v>
      </c>
      <c r="R13" s="7">
        <v>0.18</v>
      </c>
      <c r="S13" s="45">
        <v>0</v>
      </c>
      <c r="T13" s="7">
        <v>0.769</v>
      </c>
      <c r="U13" s="7">
        <v>0.022</v>
      </c>
      <c r="V13" s="7">
        <v>1.585</v>
      </c>
      <c r="W13" s="45">
        <v>0</v>
      </c>
      <c r="X13" s="7"/>
      <c r="Z13" s="3">
        <f t="shared" si="0"/>
        <v>3.229173265758632</v>
      </c>
      <c r="AA13" s="3">
        <f t="shared" si="1"/>
        <v>1.0502586844050257</v>
      </c>
      <c r="AB13" s="5">
        <f t="shared" si="4"/>
        <v>9.348274845178414</v>
      </c>
      <c r="AC13" s="5">
        <f t="shared" si="5"/>
        <v>46.570333235033914</v>
      </c>
      <c r="AD13" s="5">
        <f t="shared" si="6"/>
        <v>44.08139191978768</v>
      </c>
      <c r="AE13" s="7">
        <f t="shared" si="2"/>
        <v>0.8250358759244949</v>
      </c>
      <c r="AF13" s="3">
        <f t="shared" si="3"/>
        <v>0.46570333235033906</v>
      </c>
      <c r="AG13" s="3" t="s">
        <v>64</v>
      </c>
    </row>
    <row r="14" spans="1:33" ht="12.75">
      <c r="A14" s="1">
        <v>126</v>
      </c>
      <c r="C14" s="1">
        <v>77</v>
      </c>
      <c r="D14" s="1" t="s">
        <v>17</v>
      </c>
      <c r="E14" s="1" t="s">
        <v>26</v>
      </c>
      <c r="F14" s="1">
        <v>100</v>
      </c>
      <c r="G14" s="5">
        <v>3.3</v>
      </c>
      <c r="H14" s="3" t="s">
        <v>34</v>
      </c>
      <c r="J14" s="7">
        <v>58.685</v>
      </c>
      <c r="K14" s="7">
        <v>1.22</v>
      </c>
      <c r="L14" s="7">
        <v>8.134</v>
      </c>
      <c r="M14" s="7">
        <v>0.432</v>
      </c>
      <c r="N14" s="7">
        <v>20.394</v>
      </c>
      <c r="O14" s="45">
        <v>0</v>
      </c>
      <c r="P14" s="45">
        <v>0</v>
      </c>
      <c r="Q14" s="7">
        <v>8.913</v>
      </c>
      <c r="R14" s="7">
        <v>0.067</v>
      </c>
      <c r="S14" s="45">
        <v>0</v>
      </c>
      <c r="T14" s="7">
        <v>0.419</v>
      </c>
      <c r="U14" s="7">
        <v>0.031</v>
      </c>
      <c r="V14" s="7">
        <v>1.705</v>
      </c>
      <c r="W14" s="45">
        <v>0</v>
      </c>
      <c r="X14" s="7"/>
      <c r="Z14" s="3">
        <f t="shared" si="0"/>
        <v>2.8775620280474654</v>
      </c>
      <c r="AA14" s="3">
        <f t="shared" si="1"/>
        <v>1.025840933607924</v>
      </c>
      <c r="AB14" s="5">
        <f t="shared" si="4"/>
        <v>9.092363481228668</v>
      </c>
      <c r="AC14" s="5">
        <f t="shared" si="5"/>
        <v>47.53093003412969</v>
      </c>
      <c r="AD14" s="5">
        <f t="shared" si="6"/>
        <v>43.37670648464164</v>
      </c>
      <c r="AE14" s="7">
        <f t="shared" si="2"/>
        <v>0.826710031507267</v>
      </c>
      <c r="AF14" s="3">
        <f t="shared" si="3"/>
        <v>0.47530930034129687</v>
      </c>
      <c r="AG14" s="3" t="s">
        <v>64</v>
      </c>
    </row>
    <row r="15" spans="1:33" ht="12.75">
      <c r="A15" s="1">
        <v>131</v>
      </c>
      <c r="C15" s="1">
        <v>77</v>
      </c>
      <c r="D15" s="1" t="s">
        <v>17</v>
      </c>
      <c r="E15" s="1" t="s">
        <v>26</v>
      </c>
      <c r="F15" s="1">
        <v>100</v>
      </c>
      <c r="G15" s="5">
        <v>3.3</v>
      </c>
      <c r="H15" s="3" t="s">
        <v>35</v>
      </c>
      <c r="J15" s="7">
        <v>59.038</v>
      </c>
      <c r="K15" s="7">
        <v>1.73</v>
      </c>
      <c r="L15" s="7">
        <v>7.441</v>
      </c>
      <c r="M15" s="7">
        <v>0.172</v>
      </c>
      <c r="N15" s="7">
        <v>20.024</v>
      </c>
      <c r="O15" s="45">
        <v>0</v>
      </c>
      <c r="P15" s="45">
        <v>0</v>
      </c>
      <c r="Q15" s="7">
        <v>8.953</v>
      </c>
      <c r="R15" s="7">
        <v>0.13</v>
      </c>
      <c r="S15" s="45">
        <v>0</v>
      </c>
      <c r="T15" s="7">
        <v>0.755</v>
      </c>
      <c r="U15" s="7">
        <v>0.068</v>
      </c>
      <c r="V15" s="7">
        <v>1.639</v>
      </c>
      <c r="W15" s="45">
        <v>0</v>
      </c>
      <c r="X15" s="7"/>
      <c r="Z15" s="3">
        <f t="shared" si="0"/>
        <v>2.9483619656412303</v>
      </c>
      <c r="AA15" s="3">
        <f t="shared" si="1"/>
        <v>1.0431482221334398</v>
      </c>
      <c r="AB15" s="5">
        <f t="shared" si="4"/>
        <v>9.088892585814897</v>
      </c>
      <c r="AC15" s="5">
        <f t="shared" si="5"/>
        <v>49.647867797926025</v>
      </c>
      <c r="AD15" s="5">
        <f t="shared" si="6"/>
        <v>41.263239616259085</v>
      </c>
      <c r="AE15" s="7">
        <f t="shared" si="2"/>
        <v>0.8194933920704845</v>
      </c>
      <c r="AF15" s="3">
        <f t="shared" si="3"/>
        <v>0.49647867797926026</v>
      </c>
      <c r="AG15" s="3" t="s">
        <v>64</v>
      </c>
    </row>
    <row r="16" spans="1:34" s="32" customFormat="1" ht="12.75">
      <c r="A16" s="28">
        <v>132</v>
      </c>
      <c r="B16" s="28"/>
      <c r="C16" s="28">
        <v>77</v>
      </c>
      <c r="D16" s="28" t="s">
        <v>36</v>
      </c>
      <c r="E16" s="28" t="s">
        <v>26</v>
      </c>
      <c r="F16" s="28">
        <v>100</v>
      </c>
      <c r="G16" s="44">
        <v>3.1</v>
      </c>
      <c r="H16" s="29" t="s">
        <v>37</v>
      </c>
      <c r="I16" s="28"/>
      <c r="J16" s="30">
        <v>61.782</v>
      </c>
      <c r="K16" s="30">
        <v>0.325</v>
      </c>
      <c r="L16" s="30">
        <v>11.077</v>
      </c>
      <c r="M16" s="30">
        <v>1.808</v>
      </c>
      <c r="N16" s="30">
        <v>20.01</v>
      </c>
      <c r="O16" s="45">
        <v>0</v>
      </c>
      <c r="P16" s="30">
        <v>0.119</v>
      </c>
      <c r="Q16" s="30">
        <v>1.362</v>
      </c>
      <c r="R16" s="30">
        <v>0.044</v>
      </c>
      <c r="S16" s="45">
        <v>0</v>
      </c>
      <c r="T16" s="30">
        <v>0.649</v>
      </c>
      <c r="U16" s="30">
        <v>2.394</v>
      </c>
      <c r="V16" s="30">
        <v>0.429</v>
      </c>
      <c r="W16" s="45">
        <v>0</v>
      </c>
      <c r="X16" s="30"/>
      <c r="Z16" s="29">
        <f t="shared" si="0"/>
        <v>3.087556221889055</v>
      </c>
      <c r="AA16" s="29">
        <f t="shared" si="1"/>
        <v>0.9039480259870063</v>
      </c>
      <c r="AB16" s="5">
        <f t="shared" si="4"/>
        <v>3.333851414361206</v>
      </c>
      <c r="AC16" s="5">
        <f t="shared" si="5"/>
        <v>10.584395399440472</v>
      </c>
      <c r="AD16" s="5">
        <f t="shared" si="6"/>
        <v>86.08175318619831</v>
      </c>
      <c r="AE16" s="30">
        <f t="shared" si="2"/>
        <v>0.9627151051625239</v>
      </c>
      <c r="AF16" s="29">
        <f t="shared" si="3"/>
        <v>0.10584395399440473</v>
      </c>
      <c r="AG16" s="29" t="s">
        <v>77</v>
      </c>
      <c r="AH16" s="28"/>
    </row>
    <row r="17" spans="1:34" s="32" customFormat="1" ht="12.75">
      <c r="A17" s="28">
        <v>133</v>
      </c>
      <c r="B17" s="28"/>
      <c r="C17" s="28">
        <v>77</v>
      </c>
      <c r="D17" s="28" t="s">
        <v>36</v>
      </c>
      <c r="E17" s="28" t="s">
        <v>26</v>
      </c>
      <c r="F17" s="28">
        <v>110</v>
      </c>
      <c r="G17" s="44">
        <v>3.1</v>
      </c>
      <c r="H17" s="29" t="s">
        <v>37</v>
      </c>
      <c r="I17" s="28"/>
      <c r="J17" s="30">
        <v>59.849</v>
      </c>
      <c r="K17" s="30">
        <v>0.701</v>
      </c>
      <c r="L17" s="30">
        <v>12.077</v>
      </c>
      <c r="M17" s="30">
        <v>1.693</v>
      </c>
      <c r="N17" s="30">
        <v>20.569</v>
      </c>
      <c r="O17" s="45">
        <v>0</v>
      </c>
      <c r="P17" s="30">
        <v>0.208</v>
      </c>
      <c r="Q17" s="30">
        <v>1.085</v>
      </c>
      <c r="R17" s="30">
        <v>0.084</v>
      </c>
      <c r="S17" s="45">
        <v>0</v>
      </c>
      <c r="T17" s="30">
        <v>0.812</v>
      </c>
      <c r="U17" s="30">
        <v>2.447</v>
      </c>
      <c r="V17" s="30">
        <v>0.473</v>
      </c>
      <c r="W17" s="45">
        <v>0</v>
      </c>
      <c r="X17" s="30"/>
      <c r="Z17" s="29">
        <f t="shared" si="0"/>
        <v>2.9096698915844232</v>
      </c>
      <c r="AA17" s="29">
        <f t="shared" si="1"/>
        <v>0.9418056298312996</v>
      </c>
      <c r="AB17" s="5">
        <f t="shared" si="4"/>
        <v>3.469013568023469</v>
      </c>
      <c r="AC17" s="5">
        <f t="shared" si="5"/>
        <v>7.957462412907958</v>
      </c>
      <c r="AD17" s="5">
        <f t="shared" si="6"/>
        <v>88.57352401906857</v>
      </c>
      <c r="AE17" s="30">
        <f t="shared" si="2"/>
        <v>0.9623107569721115</v>
      </c>
      <c r="AF17" s="29">
        <f t="shared" si="3"/>
        <v>0.07957462412907958</v>
      </c>
      <c r="AG17" s="29" t="s">
        <v>77</v>
      </c>
      <c r="AH17" s="28"/>
    </row>
    <row r="18" spans="1:34" s="32" customFormat="1" ht="12.75">
      <c r="A18" s="28">
        <v>134</v>
      </c>
      <c r="B18" s="28"/>
      <c r="C18" s="28">
        <v>77</v>
      </c>
      <c r="D18" s="28" t="s">
        <v>36</v>
      </c>
      <c r="E18" s="28" t="s">
        <v>26</v>
      </c>
      <c r="F18" s="28">
        <v>100</v>
      </c>
      <c r="G18" s="44">
        <v>3.3</v>
      </c>
      <c r="H18" s="29" t="s">
        <v>37</v>
      </c>
      <c r="I18" s="28"/>
      <c r="J18" s="30">
        <v>61.328</v>
      </c>
      <c r="K18" s="30">
        <v>0.445</v>
      </c>
      <c r="L18" s="30">
        <v>9.95</v>
      </c>
      <c r="M18" s="30">
        <v>1.808</v>
      </c>
      <c r="N18" s="30">
        <v>20.294</v>
      </c>
      <c r="O18" s="45">
        <v>0</v>
      </c>
      <c r="P18" s="30">
        <v>0.134</v>
      </c>
      <c r="Q18" s="30">
        <v>1.932</v>
      </c>
      <c r="R18" s="30">
        <v>0.037</v>
      </c>
      <c r="S18" s="45">
        <v>0</v>
      </c>
      <c r="T18" s="30">
        <v>0.531</v>
      </c>
      <c r="U18" s="30">
        <v>2.955</v>
      </c>
      <c r="V18" s="30">
        <v>0.586</v>
      </c>
      <c r="W18" s="45">
        <v>0</v>
      </c>
      <c r="X18" s="30"/>
      <c r="Z18" s="29">
        <f t="shared" si="0"/>
        <v>3.021976938996748</v>
      </c>
      <c r="AA18" s="29">
        <f t="shared" si="1"/>
        <v>0.8989849216517197</v>
      </c>
      <c r="AB18" s="5">
        <f t="shared" si="4"/>
        <v>4.700032082130253</v>
      </c>
      <c r="AC18" s="5">
        <f t="shared" si="5"/>
        <v>15.495668912415784</v>
      </c>
      <c r="AD18" s="5">
        <f t="shared" si="6"/>
        <v>79.80429900545396</v>
      </c>
      <c r="AE18" s="30">
        <f t="shared" si="2"/>
        <v>0.9443811693242217</v>
      </c>
      <c r="AF18" s="29">
        <f t="shared" si="3"/>
        <v>0.15495668912415783</v>
      </c>
      <c r="AG18" s="29" t="s">
        <v>77</v>
      </c>
      <c r="AH18" s="28"/>
    </row>
    <row r="19" spans="1:34" s="32" customFormat="1" ht="12.75">
      <c r="A19" s="28">
        <v>135</v>
      </c>
      <c r="B19" s="28"/>
      <c r="C19" s="28">
        <v>77</v>
      </c>
      <c r="D19" s="28" t="s">
        <v>36</v>
      </c>
      <c r="E19" s="28" t="s">
        <v>26</v>
      </c>
      <c r="F19" s="28">
        <v>100</v>
      </c>
      <c r="G19" s="44">
        <v>3.3</v>
      </c>
      <c r="H19" s="29" t="s">
        <v>38</v>
      </c>
      <c r="I19" s="28"/>
      <c r="J19" s="30">
        <v>59.297</v>
      </c>
      <c r="K19" s="30">
        <v>0.629</v>
      </c>
      <c r="L19" s="30">
        <v>9.276</v>
      </c>
      <c r="M19" s="30">
        <v>1.389</v>
      </c>
      <c r="N19" s="30">
        <v>20.579</v>
      </c>
      <c r="O19" s="45">
        <v>0</v>
      </c>
      <c r="P19" s="30">
        <v>0.091</v>
      </c>
      <c r="Q19" s="30">
        <v>3.39</v>
      </c>
      <c r="R19" s="30">
        <v>0.034</v>
      </c>
      <c r="S19" s="45">
        <v>0</v>
      </c>
      <c r="T19" s="30">
        <v>0.491</v>
      </c>
      <c r="U19" s="30">
        <v>3.972</v>
      </c>
      <c r="V19" s="30">
        <v>0.852</v>
      </c>
      <c r="W19" s="45">
        <v>0</v>
      </c>
      <c r="X19" s="30"/>
      <c r="Z19" s="29">
        <f t="shared" si="0"/>
        <v>2.881432528305554</v>
      </c>
      <c r="AA19" s="29">
        <f t="shared" si="1"/>
        <v>0.9734680985470626</v>
      </c>
      <c r="AB19" s="5">
        <f t="shared" si="4"/>
        <v>6.302707501109631</v>
      </c>
      <c r="AC19" s="5">
        <f t="shared" si="5"/>
        <v>25.07767421216156</v>
      </c>
      <c r="AD19" s="5">
        <f t="shared" si="6"/>
        <v>68.6196182867288</v>
      </c>
      <c r="AE19" s="30">
        <f t="shared" si="2"/>
        <v>0.9158767772511848</v>
      </c>
      <c r="AF19" s="29">
        <f t="shared" si="3"/>
        <v>0.2507767421216156</v>
      </c>
      <c r="AG19" s="29" t="s">
        <v>64</v>
      </c>
      <c r="AH19" s="28"/>
    </row>
    <row r="20" spans="1:34" s="32" customFormat="1" ht="12.75">
      <c r="A20" s="28">
        <v>146</v>
      </c>
      <c r="B20" s="28"/>
      <c r="C20" s="28">
        <v>17</v>
      </c>
      <c r="D20" s="28" t="s">
        <v>51</v>
      </c>
      <c r="E20" s="28" t="s">
        <v>26</v>
      </c>
      <c r="F20" s="28">
        <v>100</v>
      </c>
      <c r="G20" s="44">
        <v>3.3</v>
      </c>
      <c r="H20" s="29" t="s">
        <v>52</v>
      </c>
      <c r="I20" s="28"/>
      <c r="J20" s="44">
        <v>59</v>
      </c>
      <c r="K20" s="44">
        <v>0.3</v>
      </c>
      <c r="L20" s="44">
        <v>18.9</v>
      </c>
      <c r="M20" s="44">
        <v>0.3</v>
      </c>
      <c r="N20" s="44">
        <v>19.8</v>
      </c>
      <c r="O20" s="45">
        <v>0</v>
      </c>
      <c r="P20" s="44">
        <v>0</v>
      </c>
      <c r="Q20" s="44">
        <v>0.3</v>
      </c>
      <c r="R20" s="45">
        <v>0</v>
      </c>
      <c r="S20" s="45">
        <v>0</v>
      </c>
      <c r="T20" s="44">
        <v>0.2</v>
      </c>
      <c r="U20" s="44">
        <v>0.1</v>
      </c>
      <c r="V20" s="44">
        <v>1</v>
      </c>
      <c r="W20" s="45">
        <v>0</v>
      </c>
      <c r="X20" s="30"/>
      <c r="Z20" s="29">
        <f t="shared" si="0"/>
        <v>2.9797979797979797</v>
      </c>
      <c r="AA20" s="29">
        <f aca="true" t="shared" si="7" ref="AA20:AA48">(K20+L20+M20+Q20+T20+U20+V20)/N20</f>
        <v>1.0656565656565657</v>
      </c>
      <c r="AB20" s="5">
        <f t="shared" si="4"/>
        <v>4.9504950495049505</v>
      </c>
      <c r="AC20" s="5">
        <f t="shared" si="5"/>
        <v>1.4851485148514851</v>
      </c>
      <c r="AD20" s="5">
        <f t="shared" si="6"/>
        <v>93.56435643564356</v>
      </c>
      <c r="AE20" s="30">
        <f t="shared" si="2"/>
        <v>0.949748743718593</v>
      </c>
      <c r="AF20" s="29">
        <f t="shared" si="3"/>
        <v>0.01485148514851485</v>
      </c>
      <c r="AG20" s="29" t="s">
        <v>66</v>
      </c>
      <c r="AH20" s="28"/>
    </row>
    <row r="21" spans="1:34" s="32" customFormat="1" ht="12.75">
      <c r="A21" s="28">
        <v>147</v>
      </c>
      <c r="B21" s="28"/>
      <c r="C21" s="28">
        <v>17</v>
      </c>
      <c r="D21" s="28" t="s">
        <v>51</v>
      </c>
      <c r="E21" s="28" t="s">
        <v>26</v>
      </c>
      <c r="F21" s="28">
        <v>100</v>
      </c>
      <c r="G21" s="44">
        <v>3.3</v>
      </c>
      <c r="H21" s="29" t="s">
        <v>53</v>
      </c>
      <c r="I21" s="28"/>
      <c r="J21" s="30">
        <v>62.155</v>
      </c>
      <c r="K21" s="30">
        <v>0.441</v>
      </c>
      <c r="L21" s="30">
        <v>9.51</v>
      </c>
      <c r="M21" s="30">
        <v>0.26</v>
      </c>
      <c r="N21" s="30">
        <v>19.342</v>
      </c>
      <c r="O21" s="45">
        <v>0</v>
      </c>
      <c r="P21" s="30">
        <v>0.045</v>
      </c>
      <c r="Q21" s="30">
        <v>4.981</v>
      </c>
      <c r="R21" s="30">
        <v>0.012</v>
      </c>
      <c r="S21" s="45">
        <v>0</v>
      </c>
      <c r="T21" s="30">
        <v>0.177</v>
      </c>
      <c r="U21" s="30">
        <v>0.105</v>
      </c>
      <c r="V21" s="30">
        <v>2.972</v>
      </c>
      <c r="W21" s="45">
        <v>0</v>
      </c>
      <c r="X21" s="30"/>
      <c r="Z21" s="29">
        <f t="shared" si="0"/>
        <v>3.2134732706028335</v>
      </c>
      <c r="AA21" s="29">
        <f t="shared" si="7"/>
        <v>0.9536759383724539</v>
      </c>
      <c r="AB21" s="5">
        <f t="shared" si="4"/>
        <v>17.018839832789325</v>
      </c>
      <c r="AC21" s="5">
        <f t="shared" si="5"/>
        <v>28.523163259462862</v>
      </c>
      <c r="AD21" s="5">
        <f t="shared" si="6"/>
        <v>54.457996907747805</v>
      </c>
      <c r="AE21" s="30">
        <f t="shared" si="2"/>
        <v>0.7618971318698927</v>
      </c>
      <c r="AF21" s="29">
        <f t="shared" si="3"/>
        <v>0.28523163259462864</v>
      </c>
      <c r="AG21" s="29" t="s">
        <v>64</v>
      </c>
      <c r="AH21" s="28"/>
    </row>
    <row r="22" spans="1:34" s="32" customFormat="1" ht="12.75">
      <c r="A22" s="28">
        <v>148</v>
      </c>
      <c r="B22" s="28"/>
      <c r="C22" s="28">
        <v>17</v>
      </c>
      <c r="D22" s="28" t="s">
        <v>51</v>
      </c>
      <c r="E22" s="28" t="s">
        <v>26</v>
      </c>
      <c r="F22" s="28">
        <v>100</v>
      </c>
      <c r="G22" s="44">
        <v>3.3</v>
      </c>
      <c r="H22" s="29" t="s">
        <v>54</v>
      </c>
      <c r="I22" s="28"/>
      <c r="J22" s="30">
        <v>61.957</v>
      </c>
      <c r="K22" s="30">
        <v>0.504</v>
      </c>
      <c r="L22" s="30">
        <v>8.432</v>
      </c>
      <c r="M22" s="30">
        <v>0.345</v>
      </c>
      <c r="N22" s="30">
        <v>19.388</v>
      </c>
      <c r="O22" s="45">
        <v>0</v>
      </c>
      <c r="P22" s="30">
        <v>0</v>
      </c>
      <c r="Q22" s="30">
        <v>6.678</v>
      </c>
      <c r="R22" s="30">
        <v>0.066</v>
      </c>
      <c r="S22" s="45">
        <v>0</v>
      </c>
      <c r="T22" s="30">
        <v>0.351</v>
      </c>
      <c r="U22" s="30">
        <v>0.1</v>
      </c>
      <c r="V22" s="30">
        <v>2.179</v>
      </c>
      <c r="W22" s="45">
        <v>0</v>
      </c>
      <c r="X22" s="30"/>
      <c r="Z22" s="29">
        <f t="shared" si="0"/>
        <v>3.195636476170827</v>
      </c>
      <c r="AA22" s="29">
        <f t="shared" si="7"/>
        <v>0.9587889416133689</v>
      </c>
      <c r="AB22" s="5">
        <f t="shared" si="4"/>
        <v>12.603389438371215</v>
      </c>
      <c r="AC22" s="5">
        <f t="shared" si="5"/>
        <v>38.62571577303488</v>
      </c>
      <c r="AD22" s="5">
        <f t="shared" si="6"/>
        <v>48.7708947885939</v>
      </c>
      <c r="AE22" s="30">
        <f t="shared" si="2"/>
        <v>0.7946470643671661</v>
      </c>
      <c r="AF22" s="29">
        <f t="shared" si="3"/>
        <v>0.3862571577303488</v>
      </c>
      <c r="AG22" s="29" t="s">
        <v>64</v>
      </c>
      <c r="AH22" s="28"/>
    </row>
    <row r="23" spans="1:34" s="32" customFormat="1" ht="12.75">
      <c r="A23" s="28">
        <v>149</v>
      </c>
      <c r="B23" s="28"/>
      <c r="C23" s="28">
        <v>27</v>
      </c>
      <c r="D23" s="28" t="s">
        <v>55</v>
      </c>
      <c r="E23" s="28" t="s">
        <v>26</v>
      </c>
      <c r="F23" s="28">
        <v>120</v>
      </c>
      <c r="G23" s="44">
        <v>3.5</v>
      </c>
      <c r="H23" s="29" t="s">
        <v>56</v>
      </c>
      <c r="I23" s="28"/>
      <c r="J23" s="44">
        <v>59</v>
      </c>
      <c r="K23" s="44">
        <v>0.3</v>
      </c>
      <c r="L23" s="44">
        <v>15.1</v>
      </c>
      <c r="M23" s="44">
        <v>0.1</v>
      </c>
      <c r="N23" s="44">
        <v>20.4</v>
      </c>
      <c r="O23" s="45">
        <v>0</v>
      </c>
      <c r="P23" s="44">
        <v>0</v>
      </c>
      <c r="Q23" s="44">
        <v>0.6</v>
      </c>
      <c r="R23" s="44">
        <v>0</v>
      </c>
      <c r="S23" s="45">
        <v>0</v>
      </c>
      <c r="T23" s="44">
        <v>0.3</v>
      </c>
      <c r="U23" s="44">
        <v>0.3</v>
      </c>
      <c r="V23" s="44">
        <v>3.7</v>
      </c>
      <c r="W23" s="45">
        <v>0</v>
      </c>
      <c r="X23" s="44"/>
      <c r="Z23" s="29">
        <f t="shared" si="0"/>
        <v>2.8921568627450984</v>
      </c>
      <c r="AA23" s="29">
        <f t="shared" si="7"/>
        <v>1.0000000000000002</v>
      </c>
      <c r="AB23" s="5">
        <f t="shared" si="4"/>
        <v>19.07216494845361</v>
      </c>
      <c r="AC23" s="5">
        <f t="shared" si="5"/>
        <v>3.0927835051546393</v>
      </c>
      <c r="AD23" s="5">
        <f t="shared" si="6"/>
        <v>77.83505154639175</v>
      </c>
      <c r="AE23" s="30">
        <f t="shared" si="2"/>
        <v>0.803191489361702</v>
      </c>
      <c r="AF23" s="29">
        <f t="shared" si="3"/>
        <v>0.030927835051546393</v>
      </c>
      <c r="AG23" s="29" t="s">
        <v>66</v>
      </c>
      <c r="AH23" s="28"/>
    </row>
    <row r="24" spans="1:34" s="32" customFormat="1" ht="12.75">
      <c r="A24" s="28">
        <v>150</v>
      </c>
      <c r="B24" s="28"/>
      <c r="C24" s="28">
        <v>27</v>
      </c>
      <c r="D24" s="28" t="s">
        <v>55</v>
      </c>
      <c r="E24" s="28" t="s">
        <v>26</v>
      </c>
      <c r="F24" s="28">
        <v>120</v>
      </c>
      <c r="G24" s="44">
        <v>3.4</v>
      </c>
      <c r="H24" s="29" t="s">
        <v>58</v>
      </c>
      <c r="I24" s="28"/>
      <c r="J24" s="30">
        <v>61.117</v>
      </c>
      <c r="K24" s="30">
        <v>3.15</v>
      </c>
      <c r="L24" s="30">
        <v>6.9</v>
      </c>
      <c r="M24" s="30">
        <v>0.184</v>
      </c>
      <c r="N24" s="30">
        <v>19.808</v>
      </c>
      <c r="O24" s="45">
        <v>0</v>
      </c>
      <c r="P24" s="30">
        <v>0</v>
      </c>
      <c r="Q24" s="30">
        <v>5.277</v>
      </c>
      <c r="R24" s="30">
        <v>0.189</v>
      </c>
      <c r="S24" s="45">
        <v>0</v>
      </c>
      <c r="T24" s="30">
        <v>2.765</v>
      </c>
      <c r="U24" s="30">
        <v>0.066</v>
      </c>
      <c r="V24" s="30">
        <v>0.543</v>
      </c>
      <c r="W24" s="45">
        <v>0</v>
      </c>
      <c r="X24" s="30"/>
      <c r="Z24" s="29">
        <f t="shared" si="0"/>
        <v>3.085470516962843</v>
      </c>
      <c r="AA24" s="29">
        <f t="shared" si="7"/>
        <v>0.9534026655896607</v>
      </c>
      <c r="AB24" s="5">
        <f t="shared" si="4"/>
        <v>4.268867924528301</v>
      </c>
      <c r="AC24" s="5">
        <f t="shared" si="5"/>
        <v>41.485849056603776</v>
      </c>
      <c r="AD24" s="5">
        <f t="shared" si="6"/>
        <v>54.24528301886793</v>
      </c>
      <c r="AE24" s="30">
        <f t="shared" si="2"/>
        <v>0.9270455461507456</v>
      </c>
      <c r="AF24" s="29">
        <f t="shared" si="3"/>
        <v>0.4148584905660378</v>
      </c>
      <c r="AG24" s="29" t="s">
        <v>64</v>
      </c>
      <c r="AH24" s="28" t="s">
        <v>57</v>
      </c>
    </row>
    <row r="25" spans="1:34" s="32" customFormat="1" ht="12.75">
      <c r="A25" s="28">
        <v>151</v>
      </c>
      <c r="B25" s="28"/>
      <c r="C25" s="28">
        <v>27</v>
      </c>
      <c r="D25" s="28" t="s">
        <v>55</v>
      </c>
      <c r="E25" s="28" t="s">
        <v>26</v>
      </c>
      <c r="F25" s="28">
        <v>120</v>
      </c>
      <c r="G25" s="44">
        <v>3.4</v>
      </c>
      <c r="H25" s="29" t="s">
        <v>59</v>
      </c>
      <c r="I25" s="28"/>
      <c r="J25" s="44">
        <v>59.1</v>
      </c>
      <c r="K25" s="44">
        <v>0.2</v>
      </c>
      <c r="L25" s="44">
        <v>15.8</v>
      </c>
      <c r="M25" s="44">
        <v>0.2</v>
      </c>
      <c r="N25" s="44">
        <v>20.1</v>
      </c>
      <c r="O25" s="45">
        <v>0</v>
      </c>
      <c r="P25" s="44">
        <v>0</v>
      </c>
      <c r="Q25" s="44">
        <v>0.7</v>
      </c>
      <c r="R25" s="44">
        <v>0.1</v>
      </c>
      <c r="S25" s="45">
        <v>0</v>
      </c>
      <c r="T25" s="44">
        <v>0.2</v>
      </c>
      <c r="U25" s="44">
        <v>0.2</v>
      </c>
      <c r="V25" s="44">
        <v>3.3</v>
      </c>
      <c r="W25" s="45">
        <v>0</v>
      </c>
      <c r="X25" s="44"/>
      <c r="Z25" s="29">
        <f t="shared" si="0"/>
        <v>2.9402985074626864</v>
      </c>
      <c r="AA25" s="29">
        <f t="shared" si="7"/>
        <v>1.024875621890547</v>
      </c>
      <c r="AB25" s="5">
        <f t="shared" si="4"/>
        <v>16.666666666666664</v>
      </c>
      <c r="AC25" s="5">
        <f t="shared" si="5"/>
        <v>3.535353535353535</v>
      </c>
      <c r="AD25" s="5">
        <f t="shared" si="6"/>
        <v>79.7979797979798</v>
      </c>
      <c r="AE25" s="30">
        <f t="shared" si="2"/>
        <v>0.8272251308900523</v>
      </c>
      <c r="AF25" s="29">
        <f t="shared" si="3"/>
        <v>0.03535353535353535</v>
      </c>
      <c r="AG25" s="29" t="s">
        <v>66</v>
      </c>
      <c r="AH25" s="28"/>
    </row>
    <row r="26" spans="1:34" s="32" customFormat="1" ht="12.75">
      <c r="A26" s="28">
        <v>152</v>
      </c>
      <c r="B26" s="28"/>
      <c r="C26" s="28">
        <v>27</v>
      </c>
      <c r="D26" s="28" t="s">
        <v>55</v>
      </c>
      <c r="E26" s="28" t="s">
        <v>26</v>
      </c>
      <c r="F26" s="28">
        <v>120</v>
      </c>
      <c r="G26" s="44">
        <v>3.4</v>
      </c>
      <c r="H26" s="29" t="s">
        <v>60</v>
      </c>
      <c r="I26" s="28"/>
      <c r="J26" s="30">
        <v>60.407</v>
      </c>
      <c r="K26" s="30">
        <v>3.871</v>
      </c>
      <c r="L26" s="30">
        <v>6.971</v>
      </c>
      <c r="M26" s="30">
        <v>0.265</v>
      </c>
      <c r="N26" s="30">
        <v>19.087</v>
      </c>
      <c r="O26" s="45">
        <v>0</v>
      </c>
      <c r="P26" s="30">
        <v>0</v>
      </c>
      <c r="Q26" s="30">
        <v>5.41</v>
      </c>
      <c r="R26" s="30">
        <v>0.261</v>
      </c>
      <c r="S26" s="45">
        <v>0</v>
      </c>
      <c r="T26" s="30">
        <v>2.93</v>
      </c>
      <c r="U26" s="30">
        <v>0.053</v>
      </c>
      <c r="V26" s="30">
        <v>0.744</v>
      </c>
      <c r="W26" s="45">
        <v>0</v>
      </c>
      <c r="X26" s="30"/>
      <c r="Z26" s="29">
        <f t="shared" si="0"/>
        <v>3.1648242259129247</v>
      </c>
      <c r="AA26" s="29">
        <f t="shared" si="7"/>
        <v>1.0606171739927701</v>
      </c>
      <c r="AB26" s="5">
        <f t="shared" si="4"/>
        <v>5.668571428571428</v>
      </c>
      <c r="AC26" s="5">
        <f t="shared" si="5"/>
        <v>41.21904761904762</v>
      </c>
      <c r="AD26" s="5">
        <f t="shared" si="6"/>
        <v>53.11238095238095</v>
      </c>
      <c r="AE26" s="30">
        <f t="shared" si="2"/>
        <v>0.9035644847699288</v>
      </c>
      <c r="AF26" s="29">
        <f t="shared" si="3"/>
        <v>0.4121904761904762</v>
      </c>
      <c r="AG26" s="29" t="s">
        <v>64</v>
      </c>
      <c r="AH26" s="28"/>
    </row>
    <row r="27" spans="1:34" s="32" customFormat="1" ht="12.75">
      <c r="A27" s="28">
        <v>153</v>
      </c>
      <c r="B27" s="28"/>
      <c r="C27" s="28">
        <v>27</v>
      </c>
      <c r="D27" s="28" t="s">
        <v>55</v>
      </c>
      <c r="E27" s="28" t="s">
        <v>26</v>
      </c>
      <c r="F27" s="28">
        <v>120</v>
      </c>
      <c r="G27" s="44">
        <v>3.4</v>
      </c>
      <c r="H27" s="29" t="s">
        <v>61</v>
      </c>
      <c r="I27" s="28"/>
      <c r="J27" s="44">
        <v>58.9</v>
      </c>
      <c r="K27" s="44">
        <v>0.2</v>
      </c>
      <c r="L27" s="44">
        <v>15.7</v>
      </c>
      <c r="M27" s="44">
        <v>0.1</v>
      </c>
      <c r="N27" s="44">
        <v>20.1</v>
      </c>
      <c r="O27" s="45">
        <v>0</v>
      </c>
      <c r="P27" s="44">
        <v>0</v>
      </c>
      <c r="Q27" s="44">
        <v>0.9</v>
      </c>
      <c r="R27" s="44">
        <v>0.1</v>
      </c>
      <c r="S27" s="45">
        <v>0</v>
      </c>
      <c r="T27" s="44">
        <v>0.2</v>
      </c>
      <c r="U27" s="44">
        <v>0.3</v>
      </c>
      <c r="V27" s="44">
        <v>3.5</v>
      </c>
      <c r="W27" s="45">
        <v>0</v>
      </c>
      <c r="X27" s="44"/>
      <c r="Z27" s="29">
        <f t="shared" si="0"/>
        <v>2.9303482587064673</v>
      </c>
      <c r="AA27" s="29">
        <f t="shared" si="7"/>
        <v>1.0398009950248754</v>
      </c>
      <c r="AB27" s="5">
        <f t="shared" si="4"/>
        <v>17.41293532338308</v>
      </c>
      <c r="AC27" s="5">
        <f t="shared" si="5"/>
        <v>4.477611940298507</v>
      </c>
      <c r="AD27" s="5">
        <f t="shared" si="6"/>
        <v>78.1094527363184</v>
      </c>
      <c r="AE27" s="30">
        <f t="shared" si="2"/>
        <v>0.8177083333333334</v>
      </c>
      <c r="AF27" s="29">
        <f t="shared" si="3"/>
        <v>0.04477611940298508</v>
      </c>
      <c r="AG27" s="29" t="s">
        <v>66</v>
      </c>
      <c r="AH27" s="28"/>
    </row>
    <row r="28" spans="1:34" s="17" customFormat="1" ht="12.75">
      <c r="A28" s="14">
        <v>154</v>
      </c>
      <c r="B28" s="14"/>
      <c r="C28" s="14">
        <v>41</v>
      </c>
      <c r="D28" s="14" t="s">
        <v>62</v>
      </c>
      <c r="E28" s="14" t="s">
        <v>26</v>
      </c>
      <c r="F28" s="14">
        <v>100</v>
      </c>
      <c r="G28" s="15">
        <v>3.3</v>
      </c>
      <c r="H28" s="16" t="s">
        <v>63</v>
      </c>
      <c r="I28" s="14"/>
      <c r="J28" s="18">
        <v>59.2</v>
      </c>
      <c r="K28" s="18">
        <v>0.6</v>
      </c>
      <c r="L28" s="18">
        <v>16</v>
      </c>
      <c r="M28" s="18">
        <v>0.3</v>
      </c>
      <c r="N28" s="18">
        <v>15.6</v>
      </c>
      <c r="O28" s="45">
        <v>0</v>
      </c>
      <c r="P28" s="18">
        <v>0</v>
      </c>
      <c r="Q28" s="18">
        <v>3.2</v>
      </c>
      <c r="R28" s="18">
        <v>0.1</v>
      </c>
      <c r="S28" s="45">
        <v>0</v>
      </c>
      <c r="T28" s="18">
        <v>0.2</v>
      </c>
      <c r="U28" s="18">
        <v>0.2</v>
      </c>
      <c r="V28" s="18">
        <v>4.6</v>
      </c>
      <c r="W28" s="45">
        <v>0</v>
      </c>
      <c r="X28" s="7"/>
      <c r="Z28" s="16">
        <f t="shared" si="0"/>
        <v>3.794871794871795</v>
      </c>
      <c r="AA28" s="16">
        <f t="shared" si="7"/>
        <v>1.608974358974359</v>
      </c>
      <c r="AB28" s="5">
        <f t="shared" si="4"/>
        <v>19.327731092436974</v>
      </c>
      <c r="AC28" s="5">
        <f t="shared" si="5"/>
        <v>13.445378151260504</v>
      </c>
      <c r="AD28" s="5">
        <f t="shared" si="6"/>
        <v>67.22689075630251</v>
      </c>
      <c r="AE28" s="18">
        <f t="shared" si="2"/>
        <v>0.7766990291262136</v>
      </c>
      <c r="AF28" s="16">
        <f t="shared" si="3"/>
        <v>0.13445378151260506</v>
      </c>
      <c r="AG28" s="16" t="s">
        <v>65</v>
      </c>
      <c r="AH28" s="12" t="s">
        <v>57</v>
      </c>
    </row>
    <row r="29" spans="1:34" s="32" customFormat="1" ht="12.75">
      <c r="A29" s="28">
        <v>155</v>
      </c>
      <c r="B29" s="28"/>
      <c r="C29" s="28">
        <v>41</v>
      </c>
      <c r="D29" s="28" t="s">
        <v>62</v>
      </c>
      <c r="E29" s="28" t="s">
        <v>26</v>
      </c>
      <c r="F29" s="28">
        <v>80</v>
      </c>
      <c r="G29" s="44">
        <v>3.3</v>
      </c>
      <c r="H29" s="29" t="s">
        <v>63</v>
      </c>
      <c r="I29" s="28"/>
      <c r="J29" s="30">
        <v>59.494</v>
      </c>
      <c r="K29" s="30">
        <v>1.281</v>
      </c>
      <c r="L29" s="30">
        <v>9.769</v>
      </c>
      <c r="M29" s="30">
        <v>0.299</v>
      </c>
      <c r="N29" s="30">
        <v>19.032</v>
      </c>
      <c r="O29" s="45">
        <v>0</v>
      </c>
      <c r="P29" s="45">
        <v>0</v>
      </c>
      <c r="Q29" s="30">
        <v>5.864</v>
      </c>
      <c r="R29" s="30">
        <v>0.12</v>
      </c>
      <c r="S29" s="45">
        <v>0</v>
      </c>
      <c r="T29" s="30">
        <v>1.08</v>
      </c>
      <c r="U29" s="30">
        <v>0.136</v>
      </c>
      <c r="V29" s="30">
        <v>2.923</v>
      </c>
      <c r="W29" s="45">
        <v>0</v>
      </c>
      <c r="X29" s="30"/>
      <c r="Z29" s="29">
        <f t="shared" si="0"/>
        <v>3.1259983186212694</v>
      </c>
      <c r="AA29" s="29">
        <f t="shared" si="7"/>
        <v>1.1218999579655315</v>
      </c>
      <c r="AB29" s="5">
        <f t="shared" si="4"/>
        <v>15.752317309765038</v>
      </c>
      <c r="AC29" s="5">
        <f t="shared" si="5"/>
        <v>31.60163828411296</v>
      </c>
      <c r="AD29" s="5">
        <f t="shared" si="6"/>
        <v>52.646044406122016</v>
      </c>
      <c r="AE29" s="30">
        <f t="shared" si="2"/>
        <v>0.7696974472108414</v>
      </c>
      <c r="AF29" s="29">
        <f t="shared" si="3"/>
        <v>0.3160163828411296</v>
      </c>
      <c r="AG29" s="29" t="s">
        <v>64</v>
      </c>
      <c r="AH29" s="28"/>
    </row>
    <row r="30" spans="1:34" s="32" customFormat="1" ht="12.75">
      <c r="A30" s="28">
        <v>158</v>
      </c>
      <c r="B30" s="28"/>
      <c r="C30" s="28">
        <v>41</v>
      </c>
      <c r="D30" s="28" t="s">
        <v>62</v>
      </c>
      <c r="E30" s="28" t="s">
        <v>26</v>
      </c>
      <c r="F30" s="28">
        <v>70</v>
      </c>
      <c r="G30" s="44">
        <v>3.3</v>
      </c>
      <c r="H30" s="29" t="s">
        <v>69</v>
      </c>
      <c r="I30" s="28"/>
      <c r="J30" s="30">
        <v>61.314</v>
      </c>
      <c r="K30" s="30">
        <v>0.761</v>
      </c>
      <c r="L30" s="30">
        <v>8.729</v>
      </c>
      <c r="M30" s="30">
        <v>0.251</v>
      </c>
      <c r="N30" s="30">
        <v>18.797</v>
      </c>
      <c r="O30" s="45">
        <v>0</v>
      </c>
      <c r="P30" s="45">
        <v>0</v>
      </c>
      <c r="Q30" s="30">
        <v>6.678</v>
      </c>
      <c r="R30" s="30">
        <v>0.195</v>
      </c>
      <c r="S30" s="45">
        <v>0</v>
      </c>
      <c r="T30" s="30">
        <v>0.713</v>
      </c>
      <c r="U30" s="30">
        <v>0.1</v>
      </c>
      <c r="V30" s="30">
        <v>2.462</v>
      </c>
      <c r="W30" s="45">
        <v>0</v>
      </c>
      <c r="X30" s="30"/>
      <c r="Z30" s="29">
        <f t="shared" si="0"/>
        <v>3.261903495238602</v>
      </c>
      <c r="AA30" s="29">
        <f t="shared" si="7"/>
        <v>1.0477203809118476</v>
      </c>
      <c r="AB30" s="5">
        <f t="shared" si="4"/>
        <v>13.77805137388774</v>
      </c>
      <c r="AC30" s="5">
        <f t="shared" si="5"/>
        <v>37.3719850019587</v>
      </c>
      <c r="AD30" s="5">
        <f t="shared" si="6"/>
        <v>48.84996362415356</v>
      </c>
      <c r="AE30" s="30">
        <f t="shared" si="2"/>
        <v>0.7800017871503887</v>
      </c>
      <c r="AF30" s="29">
        <f t="shared" si="3"/>
        <v>0.373719850019587</v>
      </c>
      <c r="AG30" s="29" t="s">
        <v>64</v>
      </c>
      <c r="AH30" s="28"/>
    </row>
    <row r="31" spans="1:34" s="32" customFormat="1" ht="12.75">
      <c r="A31" s="28">
        <v>160</v>
      </c>
      <c r="B31" s="28"/>
      <c r="C31" s="28">
        <v>41</v>
      </c>
      <c r="D31" s="28" t="s">
        <v>62</v>
      </c>
      <c r="E31" s="28" t="s">
        <v>26</v>
      </c>
      <c r="F31" s="28">
        <v>120</v>
      </c>
      <c r="G31" s="44">
        <v>3.3</v>
      </c>
      <c r="H31" s="29" t="s">
        <v>70</v>
      </c>
      <c r="I31" s="28"/>
      <c r="J31" s="30">
        <v>59.103</v>
      </c>
      <c r="K31" s="30">
        <v>0.819</v>
      </c>
      <c r="L31" s="30">
        <v>8.735</v>
      </c>
      <c r="M31" s="30">
        <v>0.352</v>
      </c>
      <c r="N31" s="30">
        <v>19.951</v>
      </c>
      <c r="O31" s="45">
        <v>0</v>
      </c>
      <c r="P31" s="45">
        <v>0</v>
      </c>
      <c r="Q31" s="30">
        <v>7.449</v>
      </c>
      <c r="R31" s="30">
        <v>0.159</v>
      </c>
      <c r="S31" s="45">
        <v>0</v>
      </c>
      <c r="T31" s="30">
        <v>0.551</v>
      </c>
      <c r="U31" s="30">
        <v>0.151</v>
      </c>
      <c r="V31" s="30">
        <v>2.73</v>
      </c>
      <c r="W31" s="45">
        <v>0</v>
      </c>
      <c r="X31" s="30"/>
      <c r="Z31" s="29">
        <f t="shared" si="0"/>
        <v>2.962407899353416</v>
      </c>
      <c r="AA31" s="29">
        <f t="shared" si="7"/>
        <v>1.0419026615207254</v>
      </c>
      <c r="AB31" s="5">
        <f t="shared" si="4"/>
        <v>14.433752775721686</v>
      </c>
      <c r="AC31" s="5">
        <f t="shared" si="5"/>
        <v>39.38352543089774</v>
      </c>
      <c r="AD31" s="5">
        <f t="shared" si="6"/>
        <v>46.18272179338056</v>
      </c>
      <c r="AE31" s="30">
        <f t="shared" si="2"/>
        <v>0.7618839947666811</v>
      </c>
      <c r="AF31" s="29">
        <f t="shared" si="3"/>
        <v>0.39383525430897753</v>
      </c>
      <c r="AG31" s="29" t="s">
        <v>64</v>
      </c>
      <c r="AH31" s="28"/>
    </row>
    <row r="32" spans="1:33" ht="12.75">
      <c r="A32" s="1">
        <v>170</v>
      </c>
      <c r="C32" s="1">
        <v>57</v>
      </c>
      <c r="D32" s="1" t="s">
        <v>91</v>
      </c>
      <c r="E32" s="1" t="s">
        <v>26</v>
      </c>
      <c r="F32" s="1">
        <v>120</v>
      </c>
      <c r="G32" s="5">
        <v>3.3</v>
      </c>
      <c r="H32" s="3" t="s">
        <v>93</v>
      </c>
      <c r="J32" s="7">
        <v>59.534</v>
      </c>
      <c r="K32" s="7">
        <v>0</v>
      </c>
      <c r="L32" s="7">
        <v>18.036</v>
      </c>
      <c r="M32" s="7">
        <v>1.113</v>
      </c>
      <c r="N32" s="7">
        <v>19.435</v>
      </c>
      <c r="O32" s="45">
        <v>0</v>
      </c>
      <c r="P32" s="45">
        <v>0</v>
      </c>
      <c r="Q32" s="7">
        <v>0.902</v>
      </c>
      <c r="R32" s="7">
        <v>0</v>
      </c>
      <c r="S32" s="45">
        <v>0</v>
      </c>
      <c r="T32" s="7">
        <v>0.325</v>
      </c>
      <c r="U32" s="7">
        <v>0.221</v>
      </c>
      <c r="V32" s="7">
        <v>0.435</v>
      </c>
      <c r="W32" s="45">
        <v>0</v>
      </c>
      <c r="X32" s="7"/>
      <c r="Z32" s="3">
        <f t="shared" si="0"/>
        <v>3.0632364291227168</v>
      </c>
      <c r="AA32" s="3">
        <f t="shared" si="7"/>
        <v>1.0821713403653204</v>
      </c>
      <c r="AB32" s="5">
        <f t="shared" si="4"/>
        <v>2.2453930728333247</v>
      </c>
      <c r="AC32" s="5">
        <f t="shared" si="5"/>
        <v>4.655964486656687</v>
      </c>
      <c r="AD32" s="5">
        <f t="shared" si="6"/>
        <v>93.09864244050999</v>
      </c>
      <c r="AE32" s="7">
        <f t="shared" si="2"/>
        <v>0.9764495695955824</v>
      </c>
      <c r="AF32" s="3">
        <f t="shared" si="3"/>
        <v>0.04655964486656687</v>
      </c>
      <c r="AG32" s="3" t="s">
        <v>66</v>
      </c>
    </row>
    <row r="33" spans="1:34" s="43" customFormat="1" ht="12.75">
      <c r="A33" s="39">
        <v>183</v>
      </c>
      <c r="B33" s="39"/>
      <c r="C33" s="39">
        <v>57</v>
      </c>
      <c r="D33" s="39" t="s">
        <v>91</v>
      </c>
      <c r="E33" s="39" t="s">
        <v>26</v>
      </c>
      <c r="F33" s="39">
        <v>150</v>
      </c>
      <c r="G33" s="40">
        <v>3.3</v>
      </c>
      <c r="H33" s="41" t="s">
        <v>166</v>
      </c>
      <c r="I33" s="39"/>
      <c r="J33" s="42">
        <v>60.507</v>
      </c>
      <c r="K33" s="42">
        <v>0.634</v>
      </c>
      <c r="L33" s="42">
        <v>8.336</v>
      </c>
      <c r="M33" s="42">
        <v>0.278</v>
      </c>
      <c r="N33" s="42">
        <v>20.979</v>
      </c>
      <c r="O33" s="45">
        <v>0</v>
      </c>
      <c r="P33" s="42">
        <v>0.057</v>
      </c>
      <c r="Q33" s="42">
        <v>7.895</v>
      </c>
      <c r="R33" s="42">
        <v>0</v>
      </c>
      <c r="S33" s="40">
        <v>0</v>
      </c>
      <c r="T33" s="42">
        <v>0.546</v>
      </c>
      <c r="U33" s="42">
        <v>0.108</v>
      </c>
      <c r="V33" s="42">
        <v>0.588</v>
      </c>
      <c r="W33" s="42">
        <v>0.067</v>
      </c>
      <c r="X33" s="42"/>
      <c r="Z33" s="41">
        <f t="shared" si="0"/>
        <v>2.884169884169884</v>
      </c>
      <c r="AA33" s="41">
        <f t="shared" si="7"/>
        <v>0.8763525430192098</v>
      </c>
      <c r="AB33" s="5">
        <f t="shared" si="4"/>
        <v>3.4960461382959744</v>
      </c>
      <c r="AC33" s="5">
        <f t="shared" si="5"/>
        <v>46.940959628991024</v>
      </c>
      <c r="AD33" s="5">
        <f t="shared" si="6"/>
        <v>49.56299423271301</v>
      </c>
      <c r="AE33" s="42"/>
      <c r="AF33" s="41"/>
      <c r="AG33" s="41"/>
      <c r="AH33" s="39"/>
    </row>
    <row r="34" spans="1:33" ht="12.75">
      <c r="A34" s="1">
        <v>194</v>
      </c>
      <c r="C34" s="1">
        <v>80</v>
      </c>
      <c r="D34" s="1" t="s">
        <v>99</v>
      </c>
      <c r="E34" s="1" t="s">
        <v>26</v>
      </c>
      <c r="F34" s="1">
        <v>90</v>
      </c>
      <c r="G34" s="5">
        <v>3.2</v>
      </c>
      <c r="H34" s="3" t="s">
        <v>104</v>
      </c>
      <c r="J34" s="7">
        <v>60.907</v>
      </c>
      <c r="K34" s="7">
        <v>0</v>
      </c>
      <c r="L34" s="7">
        <v>8.13</v>
      </c>
      <c r="M34" s="7">
        <v>2.921</v>
      </c>
      <c r="N34" s="7">
        <v>16.482</v>
      </c>
      <c r="O34" s="45">
        <v>0</v>
      </c>
      <c r="P34" s="45">
        <v>0</v>
      </c>
      <c r="Q34" s="7">
        <v>11.05</v>
      </c>
      <c r="R34" s="7">
        <v>0.32</v>
      </c>
      <c r="S34" s="5">
        <v>0.159</v>
      </c>
      <c r="T34" s="7">
        <v>0.013</v>
      </c>
      <c r="U34" s="7">
        <v>0</v>
      </c>
      <c r="V34" s="7">
        <v>0.018</v>
      </c>
      <c r="W34" s="45">
        <v>0</v>
      </c>
      <c r="X34" s="7"/>
      <c r="Z34" s="25">
        <f aca="true" t="shared" si="8" ref="Z34:Z48">J34/N34</f>
        <v>3.6953646402135663</v>
      </c>
      <c r="AA34" s="25">
        <f t="shared" si="7"/>
        <v>1.3427982041014441</v>
      </c>
      <c r="AB34" s="5">
        <f t="shared" si="4"/>
        <v>0.09375976664235856</v>
      </c>
      <c r="AC34" s="5">
        <f t="shared" si="5"/>
        <v>57.55807896655902</v>
      </c>
      <c r="AD34" s="5">
        <f t="shared" si="6"/>
        <v>42.34816126679863</v>
      </c>
      <c r="AE34" s="26">
        <f t="shared" si="2"/>
        <v>0.9977908689248894</v>
      </c>
      <c r="AF34" s="25">
        <f t="shared" si="3"/>
        <v>0.5755807896655902</v>
      </c>
      <c r="AG34" s="25" t="s">
        <v>103</v>
      </c>
    </row>
    <row r="35" spans="1:33" ht="12.75">
      <c r="A35" s="1">
        <v>195</v>
      </c>
      <c r="C35" s="1">
        <v>80</v>
      </c>
      <c r="D35" s="1" t="s">
        <v>99</v>
      </c>
      <c r="E35" s="1" t="s">
        <v>26</v>
      </c>
      <c r="F35" s="1">
        <v>90</v>
      </c>
      <c r="G35" s="5">
        <v>3.2</v>
      </c>
      <c r="H35" s="3" t="s">
        <v>101</v>
      </c>
      <c r="J35" s="7">
        <v>59.87</v>
      </c>
      <c r="K35" s="7">
        <v>0</v>
      </c>
      <c r="L35" s="7">
        <v>9.641</v>
      </c>
      <c r="M35" s="7">
        <v>0.573</v>
      </c>
      <c r="N35" s="7">
        <v>19.143</v>
      </c>
      <c r="O35" s="45">
        <v>0</v>
      </c>
      <c r="P35" s="45">
        <v>0</v>
      </c>
      <c r="Q35" s="7">
        <v>10.491</v>
      </c>
      <c r="R35" s="7">
        <v>0.085</v>
      </c>
      <c r="S35" s="7">
        <v>0.117</v>
      </c>
      <c r="T35" s="7">
        <v>0.042</v>
      </c>
      <c r="U35" s="7">
        <v>0</v>
      </c>
      <c r="V35" s="7">
        <v>0.038</v>
      </c>
      <c r="W35" s="45">
        <v>0</v>
      </c>
      <c r="X35" s="7"/>
      <c r="Z35" s="3">
        <f t="shared" si="8"/>
        <v>3.1275139737763147</v>
      </c>
      <c r="AA35" s="3">
        <f t="shared" si="7"/>
        <v>1.0857754792874679</v>
      </c>
      <c r="AB35" s="5">
        <f t="shared" si="4"/>
        <v>0.18839861179970252</v>
      </c>
      <c r="AC35" s="5">
        <f t="shared" si="5"/>
        <v>52.01289043133366</v>
      </c>
      <c r="AD35" s="5">
        <f t="shared" si="6"/>
        <v>47.79871095686663</v>
      </c>
      <c r="AE35" s="7">
        <f t="shared" si="2"/>
        <v>0.9960739745841513</v>
      </c>
      <c r="AF35" s="3">
        <f t="shared" si="3"/>
        <v>0.5201289043133367</v>
      </c>
      <c r="AG35" s="3" t="s">
        <v>103</v>
      </c>
    </row>
    <row r="36" spans="1:33" ht="12.75">
      <c r="A36" s="1">
        <v>196</v>
      </c>
      <c r="C36" s="1">
        <v>80</v>
      </c>
      <c r="D36" s="1" t="s">
        <v>99</v>
      </c>
      <c r="E36" s="1" t="s">
        <v>26</v>
      </c>
      <c r="F36" s="1">
        <v>100</v>
      </c>
      <c r="G36" s="5">
        <v>3.2</v>
      </c>
      <c r="H36" s="3" t="s">
        <v>102</v>
      </c>
      <c r="J36" s="7">
        <v>59.161</v>
      </c>
      <c r="K36" s="7">
        <v>0</v>
      </c>
      <c r="L36" s="7">
        <v>14.227</v>
      </c>
      <c r="M36" s="7">
        <v>0.097</v>
      </c>
      <c r="N36" s="7">
        <v>20.111</v>
      </c>
      <c r="O36" s="45">
        <v>0</v>
      </c>
      <c r="P36" s="45">
        <v>0</v>
      </c>
      <c r="Q36" s="7">
        <v>5.911</v>
      </c>
      <c r="R36" s="7">
        <v>0.038</v>
      </c>
      <c r="S36" s="7">
        <v>0.032</v>
      </c>
      <c r="T36" s="7">
        <v>0.117</v>
      </c>
      <c r="U36" s="7">
        <v>0.152</v>
      </c>
      <c r="V36" s="7">
        <v>0.154</v>
      </c>
      <c r="W36" s="45">
        <v>0</v>
      </c>
      <c r="X36" s="7"/>
      <c r="Z36" s="3">
        <f t="shared" si="8"/>
        <v>2.9417234349361046</v>
      </c>
      <c r="AA36" s="3">
        <f t="shared" si="7"/>
        <v>1.0271990452985928</v>
      </c>
      <c r="AB36" s="5">
        <f t="shared" si="4"/>
        <v>0.7589197713384584</v>
      </c>
      <c r="AC36" s="5">
        <f t="shared" si="5"/>
        <v>29.129706288192388</v>
      </c>
      <c r="AD36" s="5">
        <f t="shared" si="6"/>
        <v>70.11137394046915</v>
      </c>
      <c r="AE36" s="7">
        <f t="shared" si="2"/>
        <v>0.9892914261873305</v>
      </c>
      <c r="AF36" s="3">
        <f t="shared" si="3"/>
        <v>0.2912970628819239</v>
      </c>
      <c r="AG36" s="3" t="s">
        <v>64</v>
      </c>
    </row>
    <row r="37" spans="1:33" ht="12.75">
      <c r="A37" s="1">
        <v>197</v>
      </c>
      <c r="C37" s="1">
        <v>80</v>
      </c>
      <c r="D37" s="1" t="s">
        <v>99</v>
      </c>
      <c r="E37" s="1" t="s">
        <v>26</v>
      </c>
      <c r="F37" s="1">
        <v>80</v>
      </c>
      <c r="G37" s="5">
        <v>3.2</v>
      </c>
      <c r="H37" s="3" t="s">
        <v>105</v>
      </c>
      <c r="J37" s="7">
        <v>60.716</v>
      </c>
      <c r="K37" s="7">
        <v>0</v>
      </c>
      <c r="L37" s="7">
        <v>18.783</v>
      </c>
      <c r="M37" s="7">
        <v>0.066</v>
      </c>
      <c r="N37" s="7">
        <v>19.144</v>
      </c>
      <c r="O37" s="45">
        <v>0</v>
      </c>
      <c r="P37" s="45">
        <v>0</v>
      </c>
      <c r="Q37" s="7">
        <v>0.597</v>
      </c>
      <c r="R37" s="7">
        <v>0</v>
      </c>
      <c r="S37" s="7">
        <v>0</v>
      </c>
      <c r="T37" s="7">
        <v>0.185</v>
      </c>
      <c r="U37" s="7">
        <v>0.253</v>
      </c>
      <c r="V37" s="7">
        <v>0.256</v>
      </c>
      <c r="W37" s="45">
        <v>0</v>
      </c>
      <c r="X37" s="7"/>
      <c r="Z37" s="3">
        <f t="shared" si="8"/>
        <v>3.1715419974926875</v>
      </c>
      <c r="AA37" s="3">
        <f t="shared" si="7"/>
        <v>1.05202674467196</v>
      </c>
      <c r="AB37" s="5">
        <f t="shared" si="4"/>
        <v>1.3037278468119777</v>
      </c>
      <c r="AC37" s="5">
        <f t="shared" si="5"/>
        <v>3.040334080260745</v>
      </c>
      <c r="AD37" s="5">
        <f t="shared" si="6"/>
        <v>95.65593807292727</v>
      </c>
      <c r="AE37" s="7">
        <f t="shared" si="2"/>
        <v>0.9865539156468301</v>
      </c>
      <c r="AF37" s="3">
        <f t="shared" si="3"/>
        <v>0.03040334080260745</v>
      </c>
      <c r="AG37" s="3" t="s">
        <v>66</v>
      </c>
    </row>
    <row r="38" spans="1:33" ht="12.75">
      <c r="A38" s="1">
        <v>198</v>
      </c>
      <c r="C38" s="1">
        <v>80</v>
      </c>
      <c r="D38" s="1" t="s">
        <v>99</v>
      </c>
      <c r="E38" s="1" t="s">
        <v>26</v>
      </c>
      <c r="F38" s="1">
        <v>100</v>
      </c>
      <c r="G38" s="5">
        <v>3.2</v>
      </c>
      <c r="H38" s="3" t="s">
        <v>106</v>
      </c>
      <c r="J38" s="7">
        <v>60.792</v>
      </c>
      <c r="K38" s="7">
        <v>0</v>
      </c>
      <c r="L38" s="7">
        <v>18.544</v>
      </c>
      <c r="M38" s="7">
        <v>0.07</v>
      </c>
      <c r="N38" s="7">
        <v>19.951</v>
      </c>
      <c r="O38" s="45">
        <v>0</v>
      </c>
      <c r="P38" s="45">
        <v>0</v>
      </c>
      <c r="Q38" s="7">
        <v>0.196</v>
      </c>
      <c r="R38" s="7">
        <v>0.011</v>
      </c>
      <c r="S38" s="7">
        <v>0.011</v>
      </c>
      <c r="T38" s="7">
        <v>0.114</v>
      </c>
      <c r="U38" s="7">
        <v>0.137</v>
      </c>
      <c r="V38" s="7">
        <v>0.175</v>
      </c>
      <c r="W38" s="45">
        <v>0</v>
      </c>
      <c r="X38" s="7"/>
      <c r="Z38" s="3">
        <f t="shared" si="8"/>
        <v>3.0470653100095233</v>
      </c>
      <c r="AA38" s="3">
        <f t="shared" si="7"/>
        <v>0.96416219738359</v>
      </c>
      <c r="AB38" s="5">
        <f t="shared" si="4"/>
        <v>0.9251916468411314</v>
      </c>
      <c r="AC38" s="5">
        <f t="shared" si="5"/>
        <v>1.0362146444620672</v>
      </c>
      <c r="AD38" s="5">
        <f t="shared" si="6"/>
        <v>98.03859370869681</v>
      </c>
      <c r="AE38" s="7">
        <f t="shared" si="2"/>
        <v>0.9906512100005341</v>
      </c>
      <c r="AF38" s="3">
        <f t="shared" si="3"/>
        <v>0.010362146444620671</v>
      </c>
      <c r="AG38" s="3" t="s">
        <v>66</v>
      </c>
    </row>
    <row r="39" spans="1:33" ht="12.75">
      <c r="A39" s="1">
        <v>203</v>
      </c>
      <c r="C39" s="1">
        <v>80</v>
      </c>
      <c r="D39" s="1" t="s">
        <v>99</v>
      </c>
      <c r="E39" s="1" t="s">
        <v>26</v>
      </c>
      <c r="F39" s="1">
        <v>75</v>
      </c>
      <c r="G39" s="5">
        <v>3.2</v>
      </c>
      <c r="H39" s="3" t="s">
        <v>109</v>
      </c>
      <c r="J39" s="7">
        <v>61.538</v>
      </c>
      <c r="K39" s="7">
        <v>0</v>
      </c>
      <c r="L39" s="7">
        <v>16.828</v>
      </c>
      <c r="M39" s="7">
        <v>0.972</v>
      </c>
      <c r="N39" s="7">
        <v>18.35</v>
      </c>
      <c r="O39" s="45">
        <v>0</v>
      </c>
      <c r="P39" s="45">
        <v>0</v>
      </c>
      <c r="Q39" s="7">
        <v>1.415</v>
      </c>
      <c r="R39" s="7">
        <v>0</v>
      </c>
      <c r="S39" s="7">
        <v>0</v>
      </c>
      <c r="T39" s="7">
        <v>0.335</v>
      </c>
      <c r="U39" s="7">
        <v>0.307</v>
      </c>
      <c r="V39" s="7">
        <v>0.254</v>
      </c>
      <c r="W39" s="45">
        <v>0</v>
      </c>
      <c r="X39" s="7"/>
      <c r="Z39" s="3">
        <f t="shared" si="8"/>
        <v>3.353569482288828</v>
      </c>
      <c r="AA39" s="3">
        <f t="shared" si="7"/>
        <v>1.095967302452316</v>
      </c>
      <c r="AB39" s="5">
        <f t="shared" si="4"/>
        <v>1.3731956533491918</v>
      </c>
      <c r="AC39" s="5">
        <f t="shared" si="5"/>
        <v>7.649889171216954</v>
      </c>
      <c r="AD39" s="5">
        <f t="shared" si="6"/>
        <v>90.97691517543385</v>
      </c>
      <c r="AE39" s="7">
        <f t="shared" si="2"/>
        <v>0.9851305467743823</v>
      </c>
      <c r="AF39" s="3">
        <f t="shared" si="3"/>
        <v>0.07649889171216954</v>
      </c>
      <c r="AG39" s="3" t="s">
        <v>64</v>
      </c>
    </row>
    <row r="40" spans="1:33" ht="12.75">
      <c r="A40" s="1">
        <v>204</v>
      </c>
      <c r="C40" s="1">
        <v>80</v>
      </c>
      <c r="D40" s="1" t="s">
        <v>99</v>
      </c>
      <c r="E40" s="1" t="s">
        <v>26</v>
      </c>
      <c r="F40" s="1">
        <v>80</v>
      </c>
      <c r="G40" s="5">
        <v>3.2</v>
      </c>
      <c r="H40" s="3" t="s">
        <v>110</v>
      </c>
      <c r="J40" s="7">
        <v>60.671</v>
      </c>
      <c r="K40" s="7">
        <v>0</v>
      </c>
      <c r="L40" s="7">
        <v>19.59</v>
      </c>
      <c r="M40" s="7">
        <v>0.086</v>
      </c>
      <c r="N40" s="7">
        <v>19.535</v>
      </c>
      <c r="O40" s="45">
        <v>0</v>
      </c>
      <c r="P40" s="45">
        <v>0</v>
      </c>
      <c r="Q40" s="7">
        <v>0.038</v>
      </c>
      <c r="R40" s="45">
        <v>0</v>
      </c>
      <c r="S40" s="7">
        <v>0</v>
      </c>
      <c r="T40" s="7">
        <v>0.045</v>
      </c>
      <c r="U40" s="7">
        <v>0</v>
      </c>
      <c r="V40" s="7">
        <v>0.034</v>
      </c>
      <c r="W40" s="45">
        <v>0</v>
      </c>
      <c r="X40" s="7"/>
      <c r="Z40" s="3">
        <f t="shared" si="8"/>
        <v>3.105758894292296</v>
      </c>
      <c r="AA40" s="3">
        <f t="shared" si="7"/>
        <v>1.0132070642436652</v>
      </c>
      <c r="AB40" s="5">
        <f t="shared" si="4"/>
        <v>0.17292238836334048</v>
      </c>
      <c r="AC40" s="5">
        <f t="shared" si="5"/>
        <v>0.19326619875902756</v>
      </c>
      <c r="AD40" s="5">
        <f t="shared" si="6"/>
        <v>99.63381141287763</v>
      </c>
      <c r="AE40" s="7">
        <f t="shared" si="2"/>
        <v>0.998267427639625</v>
      </c>
      <c r="AF40" s="3">
        <f t="shared" si="3"/>
        <v>0.0019326619875902756</v>
      </c>
      <c r="AG40" s="3" t="s">
        <v>66</v>
      </c>
    </row>
    <row r="41" spans="1:33" ht="12.75">
      <c r="A41" s="1">
        <v>207</v>
      </c>
      <c r="C41" s="1">
        <v>56</v>
      </c>
      <c r="D41" s="1" t="s">
        <v>111</v>
      </c>
      <c r="E41" s="1" t="s">
        <v>26</v>
      </c>
      <c r="F41" s="1">
        <v>80</v>
      </c>
      <c r="G41" s="5">
        <v>3.2</v>
      </c>
      <c r="H41" s="3" t="s">
        <v>112</v>
      </c>
      <c r="J41" s="7">
        <v>60.903</v>
      </c>
      <c r="K41" s="7">
        <v>0</v>
      </c>
      <c r="L41" s="7">
        <v>19.04</v>
      </c>
      <c r="M41" s="7">
        <v>0.118</v>
      </c>
      <c r="N41" s="7">
        <v>19.69</v>
      </c>
      <c r="O41" s="45">
        <v>0</v>
      </c>
      <c r="P41" s="7">
        <v>0</v>
      </c>
      <c r="Q41" s="7">
        <v>0.058</v>
      </c>
      <c r="R41" s="7">
        <v>0.128</v>
      </c>
      <c r="S41" s="7">
        <v>0</v>
      </c>
      <c r="T41" s="7">
        <v>0.128</v>
      </c>
      <c r="U41" s="7">
        <v>0.031</v>
      </c>
      <c r="V41" s="7">
        <v>0.031</v>
      </c>
      <c r="W41" s="45">
        <v>0</v>
      </c>
      <c r="X41" s="7"/>
      <c r="Z41" s="3">
        <f t="shared" si="8"/>
        <v>3.0930929405789738</v>
      </c>
      <c r="AA41" s="3">
        <f t="shared" si="7"/>
        <v>0.9855764347384456</v>
      </c>
      <c r="AB41" s="5">
        <f t="shared" si="4"/>
        <v>0.16205760886611953</v>
      </c>
      <c r="AC41" s="5">
        <f t="shared" si="5"/>
        <v>0.30320455852370753</v>
      </c>
      <c r="AD41" s="5">
        <f t="shared" si="6"/>
        <v>99.53473783261018</v>
      </c>
      <c r="AE41" s="7">
        <f t="shared" si="2"/>
        <v>0.9983744953070107</v>
      </c>
      <c r="AF41" s="3">
        <f t="shared" si="3"/>
        <v>0.003032045585237075</v>
      </c>
      <c r="AG41" s="3" t="s">
        <v>66</v>
      </c>
    </row>
    <row r="42" spans="1:33" ht="12.75">
      <c r="A42" s="1">
        <v>223</v>
      </c>
      <c r="C42" s="1">
        <v>58</v>
      </c>
      <c r="D42" s="1" t="s">
        <v>123</v>
      </c>
      <c r="E42" s="1" t="s">
        <v>26</v>
      </c>
      <c r="F42" s="1">
        <v>100</v>
      </c>
      <c r="G42" s="5">
        <v>3.5</v>
      </c>
      <c r="H42" s="3" t="s">
        <v>125</v>
      </c>
      <c r="J42" s="7">
        <v>61.136</v>
      </c>
      <c r="K42" s="7">
        <v>1.227</v>
      </c>
      <c r="L42" s="7">
        <v>8.442</v>
      </c>
      <c r="M42" s="7">
        <v>0.192</v>
      </c>
      <c r="N42" s="7">
        <v>20.084</v>
      </c>
      <c r="O42" s="7">
        <v>0.215</v>
      </c>
      <c r="P42" s="7">
        <v>0</v>
      </c>
      <c r="Q42" s="7">
        <v>5.796</v>
      </c>
      <c r="R42" s="7">
        <v>0.076</v>
      </c>
      <c r="S42" s="7">
        <v>0</v>
      </c>
      <c r="T42" s="7">
        <v>1.049</v>
      </c>
      <c r="U42" s="7">
        <v>0.117</v>
      </c>
      <c r="V42" s="7">
        <v>1.665</v>
      </c>
      <c r="W42" s="7">
        <v>0</v>
      </c>
      <c r="X42" s="7"/>
      <c r="Z42" s="3">
        <f t="shared" si="8"/>
        <v>3.044015136427007</v>
      </c>
      <c r="AA42" s="3">
        <f t="shared" si="7"/>
        <v>0.9205337582154949</v>
      </c>
      <c r="AB42" s="5">
        <f t="shared" si="4"/>
        <v>10.469722693831352</v>
      </c>
      <c r="AC42" s="5">
        <f t="shared" si="5"/>
        <v>36.44595359366157</v>
      </c>
      <c r="AD42" s="5">
        <f t="shared" si="6"/>
        <v>53.08432371250708</v>
      </c>
      <c r="AE42" s="7">
        <f t="shared" si="2"/>
        <v>0.8352626892252895</v>
      </c>
      <c r="AF42" s="3">
        <f t="shared" si="3"/>
        <v>0.3644595359366158</v>
      </c>
      <c r="AG42" s="3" t="s">
        <v>64</v>
      </c>
    </row>
    <row r="43" spans="1:33" ht="12.75">
      <c r="A43" s="1">
        <v>238</v>
      </c>
      <c r="B43" s="1" t="s">
        <v>135</v>
      </c>
      <c r="C43" s="1">
        <v>10</v>
      </c>
      <c r="D43" s="1" t="s">
        <v>138</v>
      </c>
      <c r="E43" s="1" t="s">
        <v>26</v>
      </c>
      <c r="F43" s="1">
        <v>100</v>
      </c>
      <c r="G43" s="1">
        <v>3.2</v>
      </c>
      <c r="H43" s="5" t="s">
        <v>139</v>
      </c>
      <c r="I43" s="3"/>
      <c r="J43" s="7">
        <v>60.736</v>
      </c>
      <c r="K43" s="7">
        <v>0.969</v>
      </c>
      <c r="L43" s="7">
        <v>8.695</v>
      </c>
      <c r="M43" s="7">
        <v>1.07</v>
      </c>
      <c r="N43" s="7">
        <v>20.733</v>
      </c>
      <c r="O43" s="45">
        <v>0</v>
      </c>
      <c r="P43" s="45">
        <v>0</v>
      </c>
      <c r="Q43" s="7">
        <v>5.613</v>
      </c>
      <c r="R43" s="7">
        <v>0.106</v>
      </c>
      <c r="S43" s="7">
        <v>0</v>
      </c>
      <c r="T43" s="7">
        <v>1.012</v>
      </c>
      <c r="U43" s="7">
        <v>0.188</v>
      </c>
      <c r="V43" s="7">
        <v>0.88</v>
      </c>
      <c r="W43" s="7">
        <v>0</v>
      </c>
      <c r="X43" s="7"/>
      <c r="Z43" s="3">
        <f t="shared" si="8"/>
        <v>2.929436164568562</v>
      </c>
      <c r="AA43" s="3">
        <f t="shared" si="7"/>
        <v>0.8887763468866059</v>
      </c>
      <c r="AB43" s="5">
        <f t="shared" si="4"/>
        <v>5.794047932578351</v>
      </c>
      <c r="AC43" s="5">
        <f t="shared" si="5"/>
        <v>36.95680800632078</v>
      </c>
      <c r="AD43" s="5">
        <f t="shared" si="6"/>
        <v>57.249144061100864</v>
      </c>
      <c r="AE43" s="7">
        <f t="shared" si="2"/>
        <v>0.9080939947780678</v>
      </c>
      <c r="AF43" s="3">
        <f t="shared" si="3"/>
        <v>0.3695680800632078</v>
      </c>
      <c r="AG43" s="3" t="s">
        <v>64</v>
      </c>
    </row>
    <row r="44" spans="1:33" ht="12.75">
      <c r="A44" s="1">
        <v>239</v>
      </c>
      <c r="B44" s="1" t="s">
        <v>135</v>
      </c>
      <c r="C44" s="1">
        <v>10</v>
      </c>
      <c r="D44" s="1" t="s">
        <v>138</v>
      </c>
      <c r="E44" s="1" t="s">
        <v>26</v>
      </c>
      <c r="F44" s="1">
        <v>100</v>
      </c>
      <c r="G44" s="1">
        <v>3.2</v>
      </c>
      <c r="H44" s="5" t="s">
        <v>140</v>
      </c>
      <c r="J44" s="7">
        <v>61.449</v>
      </c>
      <c r="K44" s="7">
        <v>1.395</v>
      </c>
      <c r="L44" s="7">
        <v>7.879</v>
      </c>
      <c r="M44" s="7">
        <v>0.652</v>
      </c>
      <c r="N44" s="7">
        <v>20.133</v>
      </c>
      <c r="O44" s="45">
        <v>0</v>
      </c>
      <c r="P44" s="45">
        <v>0</v>
      </c>
      <c r="Q44" s="7">
        <v>6.304</v>
      </c>
      <c r="R44" s="7">
        <v>0.177</v>
      </c>
      <c r="S44" s="7">
        <v>0</v>
      </c>
      <c r="T44" s="7">
        <v>1.093</v>
      </c>
      <c r="U44" s="7">
        <v>0.155</v>
      </c>
      <c r="V44" s="7">
        <v>0.762</v>
      </c>
      <c r="W44" s="45">
        <v>0</v>
      </c>
      <c r="X44" s="7"/>
      <c r="Z44" s="3">
        <f t="shared" si="8"/>
        <v>3.052153181344062</v>
      </c>
      <c r="AA44" s="3">
        <f t="shared" si="7"/>
        <v>0.905975264491134</v>
      </c>
      <c r="AB44" s="5">
        <f t="shared" si="4"/>
        <v>5.098695215791235</v>
      </c>
      <c r="AC44" s="5">
        <f t="shared" si="5"/>
        <v>42.18133154901305</v>
      </c>
      <c r="AD44" s="5">
        <f t="shared" si="6"/>
        <v>52.71997323519572</v>
      </c>
      <c r="AE44" s="7">
        <f t="shared" si="2"/>
        <v>0.9118157620645758</v>
      </c>
      <c r="AF44" s="3">
        <f t="shared" si="3"/>
        <v>0.4218133154901305</v>
      </c>
      <c r="AG44" s="3" t="s">
        <v>64</v>
      </c>
    </row>
    <row r="45" spans="1:33" ht="12.75">
      <c r="A45" s="1">
        <v>241</v>
      </c>
      <c r="B45" s="1" t="s">
        <v>142</v>
      </c>
      <c r="C45" s="1">
        <v>10</v>
      </c>
      <c r="D45" s="1" t="s">
        <v>138</v>
      </c>
      <c r="E45" s="1" t="s">
        <v>26</v>
      </c>
      <c r="F45" s="1">
        <v>100</v>
      </c>
      <c r="G45" s="5">
        <v>3.2</v>
      </c>
      <c r="H45" s="3" t="s">
        <v>143</v>
      </c>
      <c r="J45" s="7">
        <v>59.529</v>
      </c>
      <c r="K45" s="7">
        <v>0</v>
      </c>
      <c r="L45" s="7">
        <v>20.63</v>
      </c>
      <c r="M45" s="7">
        <v>0.099</v>
      </c>
      <c r="N45" s="7">
        <v>19.556</v>
      </c>
      <c r="O45" s="45">
        <v>0</v>
      </c>
      <c r="P45" s="45">
        <v>0</v>
      </c>
      <c r="Q45" s="7">
        <v>0.077</v>
      </c>
      <c r="R45" s="7">
        <v>0</v>
      </c>
      <c r="S45" s="7">
        <v>0</v>
      </c>
      <c r="T45" s="7">
        <v>0.036</v>
      </c>
      <c r="U45" s="7">
        <v>0.031</v>
      </c>
      <c r="V45" s="7">
        <v>0.041</v>
      </c>
      <c r="W45" s="7">
        <v>0</v>
      </c>
      <c r="X45" s="7"/>
      <c r="Z45" s="3">
        <f t="shared" si="8"/>
        <v>3.0440274084679895</v>
      </c>
      <c r="AA45" s="3">
        <f t="shared" si="7"/>
        <v>1.0694416035999181</v>
      </c>
      <c r="AB45" s="5">
        <f t="shared" si="4"/>
        <v>0.19760940813572395</v>
      </c>
      <c r="AC45" s="5">
        <f t="shared" si="5"/>
        <v>0.3711201079622133</v>
      </c>
      <c r="AD45" s="5">
        <f t="shared" si="6"/>
        <v>99.43127048390207</v>
      </c>
      <c r="AE45" s="7">
        <f t="shared" si="2"/>
        <v>0.9980165449180011</v>
      </c>
      <c r="AF45" s="3">
        <f t="shared" si="3"/>
        <v>0.003711201079622132</v>
      </c>
      <c r="AG45" s="3" t="s">
        <v>66</v>
      </c>
    </row>
    <row r="46" spans="1:33" ht="12.75">
      <c r="A46" s="1">
        <v>244</v>
      </c>
      <c r="B46" s="1" t="s">
        <v>142</v>
      </c>
      <c r="C46" s="1">
        <v>10</v>
      </c>
      <c r="D46" s="1" t="s">
        <v>138</v>
      </c>
      <c r="E46" s="1" t="s">
        <v>26</v>
      </c>
      <c r="F46" s="1">
        <v>100</v>
      </c>
      <c r="G46" s="5">
        <v>3.5</v>
      </c>
      <c r="H46" s="3" t="s">
        <v>145</v>
      </c>
      <c r="J46" s="7">
        <v>60.151</v>
      </c>
      <c r="K46" s="7">
        <v>1.792</v>
      </c>
      <c r="L46" s="7">
        <v>7.513</v>
      </c>
      <c r="M46" s="7">
        <v>0.82</v>
      </c>
      <c r="N46" s="7">
        <v>20.386</v>
      </c>
      <c r="O46" s="45">
        <v>0</v>
      </c>
      <c r="P46" s="45">
        <v>0</v>
      </c>
      <c r="Q46" s="7">
        <v>7.145</v>
      </c>
      <c r="R46" s="7">
        <v>0.166</v>
      </c>
      <c r="S46" s="7">
        <v>0</v>
      </c>
      <c r="T46" s="7">
        <v>1.346</v>
      </c>
      <c r="U46" s="7">
        <v>0.128</v>
      </c>
      <c r="V46" s="7">
        <v>0.551</v>
      </c>
      <c r="W46" s="7">
        <v>0</v>
      </c>
      <c r="X46" s="7"/>
      <c r="Z46" s="3">
        <f t="shared" si="8"/>
        <v>2.950603355243795</v>
      </c>
      <c r="AA46" s="3">
        <f t="shared" si="7"/>
        <v>0.9464828804081231</v>
      </c>
      <c r="AB46" s="5">
        <f t="shared" si="4"/>
        <v>3.622854888552831</v>
      </c>
      <c r="AC46" s="5">
        <f t="shared" si="5"/>
        <v>46.97876257479124</v>
      </c>
      <c r="AD46" s="5">
        <f t="shared" si="6"/>
        <v>49.39838253665593</v>
      </c>
      <c r="AE46" s="7">
        <f t="shared" si="2"/>
        <v>0.931671626984127</v>
      </c>
      <c r="AF46" s="3">
        <f t="shared" si="3"/>
        <v>0.4697876257479124</v>
      </c>
      <c r="AG46" s="3" t="s">
        <v>103</v>
      </c>
    </row>
    <row r="47" spans="1:33" ht="12.75">
      <c r="A47" s="1">
        <v>247</v>
      </c>
      <c r="B47" s="1" t="s">
        <v>142</v>
      </c>
      <c r="C47" s="1">
        <v>10</v>
      </c>
      <c r="D47" s="1" t="s">
        <v>138</v>
      </c>
      <c r="E47" s="1" t="s">
        <v>26</v>
      </c>
      <c r="F47" s="1">
        <v>80</v>
      </c>
      <c r="G47" s="5">
        <v>3.3</v>
      </c>
      <c r="H47" s="3" t="s">
        <v>149</v>
      </c>
      <c r="J47" s="7">
        <v>62.164</v>
      </c>
      <c r="K47" s="7">
        <v>0.926</v>
      </c>
      <c r="L47" s="7">
        <v>8.302</v>
      </c>
      <c r="M47" s="7">
        <v>0.642</v>
      </c>
      <c r="N47" s="7">
        <v>19.132</v>
      </c>
      <c r="O47" s="7">
        <v>0</v>
      </c>
      <c r="P47" s="7">
        <v>0</v>
      </c>
      <c r="Q47" s="7">
        <v>7.186</v>
      </c>
      <c r="R47" s="7">
        <v>0.082</v>
      </c>
      <c r="S47" s="7">
        <v>0</v>
      </c>
      <c r="T47" s="7">
        <v>0.876</v>
      </c>
      <c r="U47" s="7">
        <v>0.133</v>
      </c>
      <c r="V47" s="7">
        <v>0.555</v>
      </c>
      <c r="W47" s="7">
        <v>0</v>
      </c>
      <c r="X47" s="7"/>
      <c r="Z47" s="3">
        <f t="shared" si="8"/>
        <v>3.249215973238553</v>
      </c>
      <c r="AA47" s="3">
        <f t="shared" si="7"/>
        <v>0.9732385532092827</v>
      </c>
      <c r="AB47" s="5">
        <f t="shared" si="4"/>
        <v>3.459452720812816</v>
      </c>
      <c r="AC47" s="5">
        <f t="shared" si="5"/>
        <v>44.792121174343954</v>
      </c>
      <c r="AD47" s="5">
        <f t="shared" si="6"/>
        <v>51.74842610484324</v>
      </c>
      <c r="AE47" s="7">
        <f t="shared" si="2"/>
        <v>0.9373376989951451</v>
      </c>
      <c r="AF47" s="3">
        <f t="shared" si="3"/>
        <v>0.4479212117434395</v>
      </c>
      <c r="AG47" s="3" t="s">
        <v>103</v>
      </c>
    </row>
    <row r="48" spans="1:33" ht="12.75">
      <c r="A48" s="1">
        <v>258</v>
      </c>
      <c r="B48" s="1" t="s">
        <v>171</v>
      </c>
      <c r="C48" s="1">
        <v>10</v>
      </c>
      <c r="D48" s="1" t="s">
        <v>172</v>
      </c>
      <c r="E48" s="1" t="s">
        <v>26</v>
      </c>
      <c r="F48" s="1">
        <v>80</v>
      </c>
      <c r="G48" s="5">
        <v>3.5</v>
      </c>
      <c r="H48" s="3" t="s">
        <v>175</v>
      </c>
      <c r="J48" s="7">
        <v>60.108</v>
      </c>
      <c r="K48" s="7">
        <v>3.629</v>
      </c>
      <c r="L48" s="7">
        <v>8.428</v>
      </c>
      <c r="M48" s="7">
        <v>0.713</v>
      </c>
      <c r="N48" s="7">
        <v>18.651</v>
      </c>
      <c r="O48" s="7">
        <v>0</v>
      </c>
      <c r="P48" s="7">
        <v>0</v>
      </c>
      <c r="Q48" s="7">
        <v>4.303</v>
      </c>
      <c r="R48" s="7">
        <v>0.167</v>
      </c>
      <c r="S48" s="7">
        <v>0</v>
      </c>
      <c r="T48" s="7">
        <v>2.593</v>
      </c>
      <c r="U48" s="7">
        <v>0.143</v>
      </c>
      <c r="V48" s="7">
        <v>1.265</v>
      </c>
      <c r="W48" s="7">
        <v>0</v>
      </c>
      <c r="X48" s="7"/>
      <c r="Z48" s="3">
        <f t="shared" si="8"/>
        <v>3.222776258645649</v>
      </c>
      <c r="AA48" s="3">
        <f t="shared" si="7"/>
        <v>1.1299126052222401</v>
      </c>
      <c r="AB48" s="5">
        <f t="shared" si="4"/>
        <v>9.03829665618748</v>
      </c>
      <c r="AC48" s="5">
        <f t="shared" si="5"/>
        <v>30.74449842812232</v>
      </c>
      <c r="AD48" s="5">
        <f t="shared" si="6"/>
        <v>60.2172049156902</v>
      </c>
      <c r="AE48" s="7">
        <f t="shared" si="2"/>
        <v>0.8694934488806355</v>
      </c>
      <c r="AF48" s="3">
        <f t="shared" si="3"/>
        <v>0.30744498428122313</v>
      </c>
      <c r="AG48" s="3" t="s">
        <v>64</v>
      </c>
    </row>
    <row r="49" spans="10:24" ht="12.75"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</row>
    <row r="50" spans="10:24" ht="12.75"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10:24" ht="12.75"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</row>
    <row r="52" spans="5:24" ht="15.75">
      <c r="E52" s="47" t="s">
        <v>266</v>
      </c>
      <c r="J52" s="7"/>
      <c r="K52" s="7"/>
      <c r="L52" s="7"/>
      <c r="M52" s="47" t="s">
        <v>266</v>
      </c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</row>
    <row r="53" spans="10:24" ht="12.75"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</row>
    <row r="54" spans="1:34" s="60" customFormat="1" ht="12.75">
      <c r="A54" s="2" t="s">
        <v>3</v>
      </c>
      <c r="B54" s="2" t="s">
        <v>84</v>
      </c>
      <c r="C54" s="2" t="s">
        <v>1</v>
      </c>
      <c r="D54" s="2" t="s">
        <v>2</v>
      </c>
      <c r="E54" s="2" t="s">
        <v>4</v>
      </c>
      <c r="F54" s="2" t="s">
        <v>19</v>
      </c>
      <c r="G54" s="6" t="s">
        <v>20</v>
      </c>
      <c r="H54" s="4" t="s">
        <v>27</v>
      </c>
      <c r="I54" s="57"/>
      <c r="J54" s="59"/>
      <c r="K54" s="59" t="s">
        <v>249</v>
      </c>
      <c r="L54" s="59" t="s">
        <v>250</v>
      </c>
      <c r="M54" s="59" t="s">
        <v>251</v>
      </c>
      <c r="N54" s="59" t="s">
        <v>252</v>
      </c>
      <c r="O54" s="59" t="s">
        <v>253</v>
      </c>
      <c r="P54" s="59" t="s">
        <v>254</v>
      </c>
      <c r="Q54" s="59" t="s">
        <v>255</v>
      </c>
      <c r="R54" s="59" t="s">
        <v>256</v>
      </c>
      <c r="S54" s="59" t="s">
        <v>277</v>
      </c>
      <c r="T54" s="59" t="s">
        <v>258</v>
      </c>
      <c r="U54" s="59" t="s">
        <v>259</v>
      </c>
      <c r="V54" s="59" t="s">
        <v>260</v>
      </c>
      <c r="W54" s="59" t="s">
        <v>261</v>
      </c>
      <c r="X54" s="59" t="s">
        <v>194</v>
      </c>
      <c r="Z54" s="61"/>
      <c r="AA54" s="61"/>
      <c r="AB54" s="61"/>
      <c r="AC54" s="61"/>
      <c r="AD54" s="61"/>
      <c r="AE54" s="59"/>
      <c r="AF54" s="61"/>
      <c r="AG54" s="61"/>
      <c r="AH54" s="62"/>
    </row>
    <row r="55" spans="10:24" ht="12.75"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</row>
    <row r="56" spans="1:24" ht="12.75">
      <c r="A56" s="1">
        <v>86</v>
      </c>
      <c r="C56" s="1">
        <v>77</v>
      </c>
      <c r="D56" s="1" t="s">
        <v>17</v>
      </c>
      <c r="E56" s="1" t="s">
        <v>18</v>
      </c>
      <c r="F56" s="1">
        <v>100</v>
      </c>
      <c r="G56" s="5">
        <v>3.3</v>
      </c>
      <c r="J56" s="7"/>
      <c r="K56" s="3">
        <f>K11*61.98/2</f>
        <v>45.95817</v>
      </c>
      <c r="L56" s="3">
        <f>L11*40.3</f>
        <v>344.8471</v>
      </c>
      <c r="M56" s="3">
        <f>M11*101.96/2</f>
        <v>20.392</v>
      </c>
      <c r="N56" s="3">
        <f>N11*60.08</f>
        <v>1208.44912</v>
      </c>
      <c r="O56" s="3">
        <f>O11*141.94/2</f>
        <v>0</v>
      </c>
      <c r="P56" s="3">
        <f>P11*94.2/2</f>
        <v>0</v>
      </c>
      <c r="Q56" s="3">
        <f>Q11*56.08</f>
        <v>511.56176</v>
      </c>
      <c r="R56" s="3">
        <f>R11*79.88</f>
        <v>11.263079999999999</v>
      </c>
      <c r="S56" s="3">
        <f>S11*181.88/2</f>
        <v>0</v>
      </c>
      <c r="T56" s="3">
        <f>T11*151.99/2</f>
        <v>33.057825</v>
      </c>
      <c r="U56" s="3">
        <f>U11*70.94</f>
        <v>6.3846</v>
      </c>
      <c r="V56" s="3">
        <f>V11*71.85</f>
        <v>103.82325</v>
      </c>
      <c r="W56" s="3">
        <f>W11*74.69</f>
        <v>0</v>
      </c>
      <c r="X56" s="5">
        <f>SUM(K56:W56)</f>
        <v>2285.7369049999998</v>
      </c>
    </row>
    <row r="57" spans="1:24" ht="12.75">
      <c r="A57" s="1">
        <v>121</v>
      </c>
      <c r="C57" s="1">
        <v>77</v>
      </c>
      <c r="D57" s="1" t="s">
        <v>25</v>
      </c>
      <c r="E57" s="1" t="s">
        <v>26</v>
      </c>
      <c r="F57" s="1">
        <v>120</v>
      </c>
      <c r="G57" s="5">
        <v>3.3</v>
      </c>
      <c r="H57" s="3" t="s">
        <v>29</v>
      </c>
      <c r="K57" s="3">
        <f aca="true" t="shared" si="9" ref="K57:K93">K12*61.98/2</f>
        <v>27.116249999999997</v>
      </c>
      <c r="L57" s="3">
        <f aca="true" t="shared" si="10" ref="L57:L93">L12*40.3</f>
        <v>319.2566</v>
      </c>
      <c r="M57" s="3">
        <f aca="true" t="shared" si="11" ref="M57:M93">M12*101.96/2</f>
        <v>16.97634</v>
      </c>
      <c r="N57" s="3">
        <f aca="true" t="shared" si="12" ref="N57:N93">N12*60.08</f>
        <v>1276.0991999999999</v>
      </c>
      <c r="O57" s="3">
        <f aca="true" t="shared" si="13" ref="O57:O93">O12*141.94/2</f>
        <v>0</v>
      </c>
      <c r="P57" s="3">
        <f aca="true" t="shared" si="14" ref="P57:P93">P12*94.2/2</f>
        <v>0</v>
      </c>
      <c r="Q57" s="3">
        <f aca="true" t="shared" si="15" ref="Q57:Q93">Q12*56.08</f>
        <v>435.12472</v>
      </c>
      <c r="R57" s="3">
        <f aca="true" t="shared" si="16" ref="R57:R93">R12*79.88</f>
        <v>6.869679999999999</v>
      </c>
      <c r="S57" s="3">
        <f aca="true" t="shared" si="17" ref="S57:S93">S12*181.88/2</f>
        <v>0</v>
      </c>
      <c r="T57" s="3">
        <f aca="true" t="shared" si="18" ref="T57:T93">T12*151.99/2</f>
        <v>31.15795</v>
      </c>
      <c r="U57" s="3">
        <f aca="true" t="shared" si="19" ref="U57:U93">U12*70.94</f>
        <v>3.8307599999999997</v>
      </c>
      <c r="V57" s="3">
        <f aca="true" t="shared" si="20" ref="V57:V93">V12*71.85</f>
        <v>145.28069999999997</v>
      </c>
      <c r="W57" s="3">
        <f aca="true" t="shared" si="21" ref="W57:W93">W12*74.69</f>
        <v>0</v>
      </c>
      <c r="X57" s="5">
        <f aca="true" t="shared" si="22" ref="X57:X93">SUM(K57:W57)</f>
        <v>2261.712199999999</v>
      </c>
    </row>
    <row r="58" spans="1:24" ht="12.75">
      <c r="A58" s="1">
        <v>125</v>
      </c>
      <c r="C58" s="1">
        <v>77</v>
      </c>
      <c r="D58" s="1" t="s">
        <v>17</v>
      </c>
      <c r="E58" s="1" t="s">
        <v>26</v>
      </c>
      <c r="F58" s="1">
        <v>80</v>
      </c>
      <c r="G58" s="5">
        <v>3.3</v>
      </c>
      <c r="H58" s="3" t="s">
        <v>33</v>
      </c>
      <c r="K58" s="3">
        <f t="shared" si="9"/>
        <v>51.78429</v>
      </c>
      <c r="L58" s="3">
        <f t="shared" si="10"/>
        <v>301.2022</v>
      </c>
      <c r="M58" s="3">
        <f t="shared" si="11"/>
        <v>15.141059999999998</v>
      </c>
      <c r="N58" s="3">
        <f t="shared" si="12"/>
        <v>1138.03536</v>
      </c>
      <c r="O58" s="3">
        <f t="shared" si="13"/>
        <v>0</v>
      </c>
      <c r="P58" s="3">
        <f t="shared" si="14"/>
        <v>0</v>
      </c>
      <c r="Q58" s="3">
        <f t="shared" si="15"/>
        <v>442.80768</v>
      </c>
      <c r="R58" s="3">
        <f t="shared" si="16"/>
        <v>14.3784</v>
      </c>
      <c r="S58" s="3">
        <f t="shared" si="17"/>
        <v>0</v>
      </c>
      <c r="T58" s="3">
        <f t="shared" si="18"/>
        <v>58.440155000000004</v>
      </c>
      <c r="U58" s="3">
        <f t="shared" si="19"/>
        <v>1.5606799999999998</v>
      </c>
      <c r="V58" s="3">
        <f t="shared" si="20"/>
        <v>113.88224999999998</v>
      </c>
      <c r="W58" s="3">
        <f t="shared" si="21"/>
        <v>0</v>
      </c>
      <c r="X58" s="5">
        <f t="shared" si="22"/>
        <v>2137.232075</v>
      </c>
    </row>
    <row r="59" spans="1:24" ht="12.75">
      <c r="A59" s="1">
        <v>126</v>
      </c>
      <c r="C59" s="1">
        <v>77</v>
      </c>
      <c r="D59" s="1" t="s">
        <v>17</v>
      </c>
      <c r="E59" s="1" t="s">
        <v>26</v>
      </c>
      <c r="F59" s="1">
        <v>100</v>
      </c>
      <c r="G59" s="5">
        <v>3.3</v>
      </c>
      <c r="H59" s="3" t="s">
        <v>34</v>
      </c>
      <c r="K59" s="3">
        <f t="shared" si="9"/>
        <v>37.8078</v>
      </c>
      <c r="L59" s="3">
        <f t="shared" si="10"/>
        <v>327.8002</v>
      </c>
      <c r="M59" s="3">
        <f t="shared" si="11"/>
        <v>22.023359999999997</v>
      </c>
      <c r="N59" s="3">
        <f t="shared" si="12"/>
        <v>1225.2715199999998</v>
      </c>
      <c r="O59" s="3">
        <f t="shared" si="13"/>
        <v>0</v>
      </c>
      <c r="P59" s="3">
        <f t="shared" si="14"/>
        <v>0</v>
      </c>
      <c r="Q59" s="3">
        <f t="shared" si="15"/>
        <v>499.84104</v>
      </c>
      <c r="R59" s="3">
        <f t="shared" si="16"/>
        <v>5.35196</v>
      </c>
      <c r="S59" s="3">
        <f t="shared" si="17"/>
        <v>0</v>
      </c>
      <c r="T59" s="3">
        <f t="shared" si="18"/>
        <v>31.841905</v>
      </c>
      <c r="U59" s="3">
        <f t="shared" si="19"/>
        <v>2.19914</v>
      </c>
      <c r="V59" s="3">
        <f t="shared" si="20"/>
        <v>122.50425</v>
      </c>
      <c r="W59" s="3">
        <f t="shared" si="21"/>
        <v>0</v>
      </c>
      <c r="X59" s="5">
        <f t="shared" si="22"/>
        <v>2274.641175</v>
      </c>
    </row>
    <row r="60" spans="1:24" ht="12.75">
      <c r="A60" s="1">
        <v>131</v>
      </c>
      <c r="C60" s="1">
        <v>77</v>
      </c>
      <c r="D60" s="1" t="s">
        <v>17</v>
      </c>
      <c r="E60" s="1" t="s">
        <v>26</v>
      </c>
      <c r="F60" s="1">
        <v>100</v>
      </c>
      <c r="G60" s="5">
        <v>3.3</v>
      </c>
      <c r="H60" s="3" t="s">
        <v>35</v>
      </c>
      <c r="K60" s="3">
        <f t="shared" si="9"/>
        <v>53.6127</v>
      </c>
      <c r="L60" s="3">
        <f t="shared" si="10"/>
        <v>299.8723</v>
      </c>
      <c r="M60" s="3">
        <f t="shared" si="11"/>
        <v>8.768559999999999</v>
      </c>
      <c r="N60" s="3">
        <f t="shared" si="12"/>
        <v>1203.0419200000001</v>
      </c>
      <c r="O60" s="3">
        <f t="shared" si="13"/>
        <v>0</v>
      </c>
      <c r="P60" s="3">
        <f t="shared" si="14"/>
        <v>0</v>
      </c>
      <c r="Q60" s="3">
        <f t="shared" si="15"/>
        <v>502.08423999999997</v>
      </c>
      <c r="R60" s="3">
        <f t="shared" si="16"/>
        <v>10.3844</v>
      </c>
      <c r="S60" s="3">
        <f t="shared" si="17"/>
        <v>0</v>
      </c>
      <c r="T60" s="3">
        <f t="shared" si="18"/>
        <v>57.376225000000005</v>
      </c>
      <c r="U60" s="3">
        <f t="shared" si="19"/>
        <v>4.82392</v>
      </c>
      <c r="V60" s="3">
        <f t="shared" si="20"/>
        <v>117.76214999999999</v>
      </c>
      <c r="W60" s="3">
        <f t="shared" si="21"/>
        <v>0</v>
      </c>
      <c r="X60" s="5">
        <f t="shared" si="22"/>
        <v>2257.726415</v>
      </c>
    </row>
    <row r="61" spans="1:24" ht="12.75">
      <c r="A61" s="28">
        <v>132</v>
      </c>
      <c r="B61" s="28"/>
      <c r="C61" s="28">
        <v>77</v>
      </c>
      <c r="D61" s="28" t="s">
        <v>36</v>
      </c>
      <c r="E61" s="28" t="s">
        <v>26</v>
      </c>
      <c r="F61" s="28">
        <v>100</v>
      </c>
      <c r="G61" s="44">
        <v>3.1</v>
      </c>
      <c r="H61" s="29" t="s">
        <v>37</v>
      </c>
      <c r="K61" s="3">
        <f t="shared" si="9"/>
        <v>10.07175</v>
      </c>
      <c r="L61" s="3">
        <f t="shared" si="10"/>
        <v>446.4031</v>
      </c>
      <c r="M61" s="3">
        <f t="shared" si="11"/>
        <v>92.17184</v>
      </c>
      <c r="N61" s="3">
        <f t="shared" si="12"/>
        <v>1202.2008</v>
      </c>
      <c r="O61" s="3">
        <f t="shared" si="13"/>
        <v>0</v>
      </c>
      <c r="P61" s="3">
        <f t="shared" si="14"/>
        <v>5.6049</v>
      </c>
      <c r="Q61" s="3">
        <f t="shared" si="15"/>
        <v>76.38096</v>
      </c>
      <c r="R61" s="3">
        <f t="shared" si="16"/>
        <v>3.5147199999999996</v>
      </c>
      <c r="S61" s="3">
        <f t="shared" si="17"/>
        <v>0</v>
      </c>
      <c r="T61" s="3">
        <f t="shared" si="18"/>
        <v>49.320755000000005</v>
      </c>
      <c r="U61" s="3">
        <f t="shared" si="19"/>
        <v>169.83036</v>
      </c>
      <c r="V61" s="3">
        <f t="shared" si="20"/>
        <v>30.823649999999997</v>
      </c>
      <c r="W61" s="3">
        <f t="shared" si="21"/>
        <v>0</v>
      </c>
      <c r="X61" s="5">
        <f t="shared" si="22"/>
        <v>2086.322835</v>
      </c>
    </row>
    <row r="62" spans="1:24" ht="12.75">
      <c r="A62" s="28">
        <v>133</v>
      </c>
      <c r="B62" s="28"/>
      <c r="C62" s="28">
        <v>77</v>
      </c>
      <c r="D62" s="28" t="s">
        <v>36</v>
      </c>
      <c r="E62" s="28" t="s">
        <v>26</v>
      </c>
      <c r="F62" s="28">
        <v>110</v>
      </c>
      <c r="G62" s="44">
        <v>3.1</v>
      </c>
      <c r="H62" s="29" t="s">
        <v>37</v>
      </c>
      <c r="K62" s="3">
        <f t="shared" si="9"/>
        <v>21.723989999999997</v>
      </c>
      <c r="L62" s="3">
        <f t="shared" si="10"/>
        <v>486.70309999999995</v>
      </c>
      <c r="M62" s="3">
        <f t="shared" si="11"/>
        <v>86.30914</v>
      </c>
      <c r="N62" s="3">
        <f t="shared" si="12"/>
        <v>1235.78552</v>
      </c>
      <c r="O62" s="3">
        <f t="shared" si="13"/>
        <v>0</v>
      </c>
      <c r="P62" s="3">
        <f t="shared" si="14"/>
        <v>9.7968</v>
      </c>
      <c r="Q62" s="3">
        <f t="shared" si="15"/>
        <v>60.846799999999995</v>
      </c>
      <c r="R62" s="3">
        <f t="shared" si="16"/>
        <v>6.70992</v>
      </c>
      <c r="S62" s="3">
        <f t="shared" si="17"/>
        <v>0</v>
      </c>
      <c r="T62" s="3">
        <f t="shared" si="18"/>
        <v>61.70794000000001</v>
      </c>
      <c r="U62" s="3">
        <f t="shared" si="19"/>
        <v>173.59018</v>
      </c>
      <c r="V62" s="3">
        <f t="shared" si="20"/>
        <v>33.985049999999994</v>
      </c>
      <c r="W62" s="3">
        <f t="shared" si="21"/>
        <v>0</v>
      </c>
      <c r="X62" s="5">
        <f t="shared" si="22"/>
        <v>2177.1584399999997</v>
      </c>
    </row>
    <row r="63" spans="1:24" ht="12.75">
      <c r="A63" s="28">
        <v>134</v>
      </c>
      <c r="B63" s="28"/>
      <c r="C63" s="28">
        <v>77</v>
      </c>
      <c r="D63" s="28" t="s">
        <v>36</v>
      </c>
      <c r="E63" s="28" t="s">
        <v>26</v>
      </c>
      <c r="F63" s="28">
        <v>100</v>
      </c>
      <c r="G63" s="44">
        <v>3.3</v>
      </c>
      <c r="H63" s="29" t="s">
        <v>37</v>
      </c>
      <c r="K63" s="3">
        <f t="shared" si="9"/>
        <v>13.79055</v>
      </c>
      <c r="L63" s="3">
        <f t="shared" si="10"/>
        <v>400.98499999999996</v>
      </c>
      <c r="M63" s="3">
        <f t="shared" si="11"/>
        <v>92.17184</v>
      </c>
      <c r="N63" s="3">
        <f t="shared" si="12"/>
        <v>1219.26352</v>
      </c>
      <c r="O63" s="3">
        <f t="shared" si="13"/>
        <v>0</v>
      </c>
      <c r="P63" s="3">
        <f t="shared" si="14"/>
        <v>6.311400000000001</v>
      </c>
      <c r="Q63" s="3">
        <f t="shared" si="15"/>
        <v>108.34656</v>
      </c>
      <c r="R63" s="3">
        <f t="shared" si="16"/>
        <v>2.9555599999999997</v>
      </c>
      <c r="S63" s="3">
        <f t="shared" si="17"/>
        <v>0</v>
      </c>
      <c r="T63" s="3">
        <f t="shared" si="18"/>
        <v>40.353345000000004</v>
      </c>
      <c r="U63" s="3">
        <f t="shared" si="19"/>
        <v>209.6277</v>
      </c>
      <c r="V63" s="3">
        <f t="shared" si="20"/>
        <v>42.104099999999995</v>
      </c>
      <c r="W63" s="3">
        <f t="shared" si="21"/>
        <v>0</v>
      </c>
      <c r="X63" s="5">
        <f t="shared" si="22"/>
        <v>2135.909575</v>
      </c>
    </row>
    <row r="64" spans="1:24" ht="12.75">
      <c r="A64" s="28">
        <v>135</v>
      </c>
      <c r="B64" s="28"/>
      <c r="C64" s="28">
        <v>77</v>
      </c>
      <c r="D64" s="28" t="s">
        <v>36</v>
      </c>
      <c r="E64" s="28" t="s">
        <v>26</v>
      </c>
      <c r="F64" s="28">
        <v>100</v>
      </c>
      <c r="G64" s="44">
        <v>3.3</v>
      </c>
      <c r="H64" s="29" t="s">
        <v>38</v>
      </c>
      <c r="K64" s="3">
        <f t="shared" si="9"/>
        <v>19.49271</v>
      </c>
      <c r="L64" s="3">
        <f t="shared" si="10"/>
        <v>373.8228</v>
      </c>
      <c r="M64" s="3">
        <f t="shared" si="11"/>
        <v>70.81121999999999</v>
      </c>
      <c r="N64" s="3">
        <f t="shared" si="12"/>
        <v>1236.38632</v>
      </c>
      <c r="O64" s="3">
        <f t="shared" si="13"/>
        <v>0</v>
      </c>
      <c r="P64" s="3">
        <f t="shared" si="14"/>
        <v>4.2861</v>
      </c>
      <c r="Q64" s="3">
        <f t="shared" si="15"/>
        <v>190.1112</v>
      </c>
      <c r="R64" s="3">
        <f t="shared" si="16"/>
        <v>2.71592</v>
      </c>
      <c r="S64" s="3">
        <f t="shared" si="17"/>
        <v>0</v>
      </c>
      <c r="T64" s="3">
        <f t="shared" si="18"/>
        <v>37.313545000000005</v>
      </c>
      <c r="U64" s="3">
        <f t="shared" si="19"/>
        <v>281.77368</v>
      </c>
      <c r="V64" s="3">
        <f t="shared" si="20"/>
        <v>61.21619999999999</v>
      </c>
      <c r="W64" s="3">
        <f t="shared" si="21"/>
        <v>0</v>
      </c>
      <c r="X64" s="5">
        <f t="shared" si="22"/>
        <v>2277.929695</v>
      </c>
    </row>
    <row r="65" spans="1:24" ht="12.75">
      <c r="A65" s="28">
        <v>146</v>
      </c>
      <c r="B65" s="28"/>
      <c r="C65" s="28">
        <v>17</v>
      </c>
      <c r="D65" s="28" t="s">
        <v>51</v>
      </c>
      <c r="E65" s="28" t="s">
        <v>26</v>
      </c>
      <c r="F65" s="28">
        <v>100</v>
      </c>
      <c r="G65" s="44">
        <v>3.3</v>
      </c>
      <c r="H65" s="29" t="s">
        <v>52</v>
      </c>
      <c r="K65" s="3">
        <f t="shared" si="9"/>
        <v>9.296999999999999</v>
      </c>
      <c r="L65" s="3">
        <f t="shared" si="10"/>
        <v>761.6699999999998</v>
      </c>
      <c r="M65" s="3">
        <f t="shared" si="11"/>
        <v>15.293999999999999</v>
      </c>
      <c r="N65" s="3">
        <f t="shared" si="12"/>
        <v>1189.584</v>
      </c>
      <c r="O65" s="3">
        <f t="shared" si="13"/>
        <v>0</v>
      </c>
      <c r="P65" s="3">
        <f t="shared" si="14"/>
        <v>0</v>
      </c>
      <c r="Q65" s="3">
        <f t="shared" si="15"/>
        <v>16.823999999999998</v>
      </c>
      <c r="R65" s="3">
        <f t="shared" si="16"/>
        <v>0</v>
      </c>
      <c r="S65" s="3">
        <f t="shared" si="17"/>
        <v>0</v>
      </c>
      <c r="T65" s="3">
        <f t="shared" si="18"/>
        <v>15.199000000000002</v>
      </c>
      <c r="U65" s="3">
        <f t="shared" si="19"/>
        <v>7.094</v>
      </c>
      <c r="V65" s="3">
        <f t="shared" si="20"/>
        <v>71.85</v>
      </c>
      <c r="W65" s="3">
        <f t="shared" si="21"/>
        <v>0</v>
      </c>
      <c r="X65" s="5">
        <f t="shared" si="22"/>
        <v>2086.812</v>
      </c>
    </row>
    <row r="66" spans="1:24" ht="12.75">
      <c r="A66" s="28">
        <v>147</v>
      </c>
      <c r="B66" s="28"/>
      <c r="C66" s="28">
        <v>17</v>
      </c>
      <c r="D66" s="28" t="s">
        <v>51</v>
      </c>
      <c r="E66" s="28" t="s">
        <v>26</v>
      </c>
      <c r="F66" s="28">
        <v>100</v>
      </c>
      <c r="G66" s="44">
        <v>3.3</v>
      </c>
      <c r="H66" s="29" t="s">
        <v>53</v>
      </c>
      <c r="K66" s="3">
        <f t="shared" si="9"/>
        <v>13.66659</v>
      </c>
      <c r="L66" s="3">
        <f t="shared" si="10"/>
        <v>383.253</v>
      </c>
      <c r="M66" s="3">
        <f t="shared" si="11"/>
        <v>13.2548</v>
      </c>
      <c r="N66" s="3">
        <f t="shared" si="12"/>
        <v>1162.0673599999998</v>
      </c>
      <c r="O66" s="3">
        <f t="shared" si="13"/>
        <v>0</v>
      </c>
      <c r="P66" s="3">
        <f t="shared" si="14"/>
        <v>2.1195</v>
      </c>
      <c r="Q66" s="3">
        <f t="shared" si="15"/>
        <v>279.33448</v>
      </c>
      <c r="R66" s="3">
        <f t="shared" si="16"/>
        <v>0.95856</v>
      </c>
      <c r="S66" s="3">
        <f t="shared" si="17"/>
        <v>0</v>
      </c>
      <c r="T66" s="3">
        <f t="shared" si="18"/>
        <v>13.451115</v>
      </c>
      <c r="U66" s="3">
        <f t="shared" si="19"/>
        <v>7.4487</v>
      </c>
      <c r="V66" s="3">
        <f t="shared" si="20"/>
        <v>213.5382</v>
      </c>
      <c r="W66" s="3">
        <f t="shared" si="21"/>
        <v>0</v>
      </c>
      <c r="X66" s="5">
        <f t="shared" si="22"/>
        <v>2089.0923049999997</v>
      </c>
    </row>
    <row r="67" spans="1:24" ht="12.75">
      <c r="A67" s="28">
        <v>148</v>
      </c>
      <c r="B67" s="28"/>
      <c r="C67" s="28">
        <v>17</v>
      </c>
      <c r="D67" s="28" t="s">
        <v>51</v>
      </c>
      <c r="E67" s="28" t="s">
        <v>26</v>
      </c>
      <c r="F67" s="28">
        <v>100</v>
      </c>
      <c r="G67" s="44">
        <v>3.3</v>
      </c>
      <c r="H67" s="29" t="s">
        <v>54</v>
      </c>
      <c r="K67" s="3">
        <f t="shared" si="9"/>
        <v>15.61896</v>
      </c>
      <c r="L67" s="3">
        <f t="shared" si="10"/>
        <v>339.8096</v>
      </c>
      <c r="M67" s="3">
        <f t="shared" si="11"/>
        <v>17.588099999999997</v>
      </c>
      <c r="N67" s="3">
        <f t="shared" si="12"/>
        <v>1164.83104</v>
      </c>
      <c r="O67" s="3">
        <f t="shared" si="13"/>
        <v>0</v>
      </c>
      <c r="P67" s="3">
        <f t="shared" si="14"/>
        <v>0</v>
      </c>
      <c r="Q67" s="3">
        <f t="shared" si="15"/>
        <v>374.50224</v>
      </c>
      <c r="R67" s="3">
        <f t="shared" si="16"/>
        <v>5.27208</v>
      </c>
      <c r="S67" s="3">
        <f t="shared" si="17"/>
        <v>0</v>
      </c>
      <c r="T67" s="3">
        <f t="shared" si="18"/>
        <v>26.674245</v>
      </c>
      <c r="U67" s="3">
        <f t="shared" si="19"/>
        <v>7.094</v>
      </c>
      <c r="V67" s="3">
        <f t="shared" si="20"/>
        <v>156.56114999999997</v>
      </c>
      <c r="W67" s="3">
        <f t="shared" si="21"/>
        <v>0</v>
      </c>
      <c r="X67" s="5">
        <f t="shared" si="22"/>
        <v>2107.951415</v>
      </c>
    </row>
    <row r="68" spans="1:24" ht="12.75">
      <c r="A68" s="28">
        <v>149</v>
      </c>
      <c r="B68" s="28"/>
      <c r="C68" s="28">
        <v>27</v>
      </c>
      <c r="D68" s="28" t="s">
        <v>55</v>
      </c>
      <c r="E68" s="28" t="s">
        <v>26</v>
      </c>
      <c r="F68" s="28">
        <v>120</v>
      </c>
      <c r="G68" s="44">
        <v>3.5</v>
      </c>
      <c r="H68" s="29" t="s">
        <v>56</v>
      </c>
      <c r="K68" s="3">
        <f t="shared" si="9"/>
        <v>9.296999999999999</v>
      </c>
      <c r="L68" s="3">
        <f t="shared" si="10"/>
        <v>608.53</v>
      </c>
      <c r="M68" s="3">
        <f t="shared" si="11"/>
        <v>5.098</v>
      </c>
      <c r="N68" s="3">
        <f t="shared" si="12"/>
        <v>1225.6319999999998</v>
      </c>
      <c r="O68" s="3">
        <f t="shared" si="13"/>
        <v>0</v>
      </c>
      <c r="P68" s="3">
        <f t="shared" si="14"/>
        <v>0</v>
      </c>
      <c r="Q68" s="3">
        <f t="shared" si="15"/>
        <v>33.647999999999996</v>
      </c>
      <c r="R68" s="3">
        <f t="shared" si="16"/>
        <v>0</v>
      </c>
      <c r="S68" s="3">
        <f t="shared" si="17"/>
        <v>0</v>
      </c>
      <c r="T68" s="3">
        <f t="shared" si="18"/>
        <v>22.7985</v>
      </c>
      <c r="U68" s="3">
        <f t="shared" si="19"/>
        <v>21.282</v>
      </c>
      <c r="V68" s="3">
        <f t="shared" si="20"/>
        <v>265.84499999999997</v>
      </c>
      <c r="W68" s="3">
        <f t="shared" si="21"/>
        <v>0</v>
      </c>
      <c r="X68" s="5">
        <f t="shared" si="22"/>
        <v>2192.1304999999998</v>
      </c>
    </row>
    <row r="69" spans="1:24" ht="12.75">
      <c r="A69" s="28">
        <v>150</v>
      </c>
      <c r="B69" s="28"/>
      <c r="C69" s="28">
        <v>27</v>
      </c>
      <c r="D69" s="28" t="s">
        <v>55</v>
      </c>
      <c r="E69" s="28" t="s">
        <v>26</v>
      </c>
      <c r="F69" s="28">
        <v>120</v>
      </c>
      <c r="G69" s="44">
        <v>3.4</v>
      </c>
      <c r="H69" s="29" t="s">
        <v>58</v>
      </c>
      <c r="K69" s="3">
        <f t="shared" si="9"/>
        <v>97.6185</v>
      </c>
      <c r="L69" s="3">
        <f t="shared" si="10"/>
        <v>278.07</v>
      </c>
      <c r="M69" s="3">
        <f t="shared" si="11"/>
        <v>9.38032</v>
      </c>
      <c r="N69" s="3">
        <f t="shared" si="12"/>
        <v>1190.06464</v>
      </c>
      <c r="O69" s="3">
        <f t="shared" si="13"/>
        <v>0</v>
      </c>
      <c r="P69" s="3">
        <f t="shared" si="14"/>
        <v>0</v>
      </c>
      <c r="Q69" s="3">
        <f t="shared" si="15"/>
        <v>295.93416</v>
      </c>
      <c r="R69" s="3">
        <f t="shared" si="16"/>
        <v>15.09732</v>
      </c>
      <c r="S69" s="3">
        <f t="shared" si="17"/>
        <v>0</v>
      </c>
      <c r="T69" s="3">
        <f t="shared" si="18"/>
        <v>210.12617500000002</v>
      </c>
      <c r="U69" s="3">
        <f t="shared" si="19"/>
        <v>4.68204</v>
      </c>
      <c r="V69" s="3">
        <f t="shared" si="20"/>
        <v>39.01455</v>
      </c>
      <c r="W69" s="3">
        <f t="shared" si="21"/>
        <v>0</v>
      </c>
      <c r="X69" s="5">
        <f t="shared" si="22"/>
        <v>2139.987705</v>
      </c>
    </row>
    <row r="70" spans="1:24" ht="12.75">
      <c r="A70" s="28">
        <v>151</v>
      </c>
      <c r="B70" s="28"/>
      <c r="C70" s="28">
        <v>27</v>
      </c>
      <c r="D70" s="28" t="s">
        <v>55</v>
      </c>
      <c r="E70" s="28" t="s">
        <v>26</v>
      </c>
      <c r="F70" s="28">
        <v>120</v>
      </c>
      <c r="G70" s="44">
        <v>3.4</v>
      </c>
      <c r="H70" s="29" t="s">
        <v>59</v>
      </c>
      <c r="K70" s="3">
        <f t="shared" si="9"/>
        <v>6.198</v>
      </c>
      <c r="L70" s="3">
        <f t="shared" si="10"/>
        <v>636.74</v>
      </c>
      <c r="M70" s="3">
        <f t="shared" si="11"/>
        <v>10.196</v>
      </c>
      <c r="N70" s="3">
        <f t="shared" si="12"/>
        <v>1207.608</v>
      </c>
      <c r="O70" s="3">
        <f t="shared" si="13"/>
        <v>0</v>
      </c>
      <c r="P70" s="3">
        <f t="shared" si="14"/>
        <v>0</v>
      </c>
      <c r="Q70" s="3">
        <f t="shared" si="15"/>
        <v>39.25599999999999</v>
      </c>
      <c r="R70" s="3">
        <f t="shared" si="16"/>
        <v>7.9879999999999995</v>
      </c>
      <c r="S70" s="3">
        <f t="shared" si="17"/>
        <v>0</v>
      </c>
      <c r="T70" s="3">
        <f t="shared" si="18"/>
        <v>15.199000000000002</v>
      </c>
      <c r="U70" s="3">
        <f t="shared" si="19"/>
        <v>14.188</v>
      </c>
      <c r="V70" s="3">
        <f t="shared" si="20"/>
        <v>237.10499999999996</v>
      </c>
      <c r="W70" s="3">
        <f t="shared" si="21"/>
        <v>0</v>
      </c>
      <c r="X70" s="5">
        <f t="shared" si="22"/>
        <v>2174.478</v>
      </c>
    </row>
    <row r="71" spans="1:24" ht="12.75">
      <c r="A71" s="28">
        <v>152</v>
      </c>
      <c r="B71" s="28"/>
      <c r="C71" s="28">
        <v>27</v>
      </c>
      <c r="D71" s="28" t="s">
        <v>55</v>
      </c>
      <c r="E71" s="28" t="s">
        <v>26</v>
      </c>
      <c r="F71" s="28">
        <v>120</v>
      </c>
      <c r="G71" s="44">
        <v>3.4</v>
      </c>
      <c r="H71" s="29" t="s">
        <v>60</v>
      </c>
      <c r="K71" s="3">
        <f t="shared" si="9"/>
        <v>119.96229</v>
      </c>
      <c r="L71" s="3">
        <f t="shared" si="10"/>
        <v>280.93129999999996</v>
      </c>
      <c r="M71" s="3">
        <f t="shared" si="11"/>
        <v>13.5097</v>
      </c>
      <c r="N71" s="3">
        <f t="shared" si="12"/>
        <v>1146.74696</v>
      </c>
      <c r="O71" s="3">
        <f t="shared" si="13"/>
        <v>0</v>
      </c>
      <c r="P71" s="3">
        <f t="shared" si="14"/>
        <v>0</v>
      </c>
      <c r="Q71" s="3">
        <f t="shared" si="15"/>
        <v>303.3928</v>
      </c>
      <c r="R71" s="3">
        <f t="shared" si="16"/>
        <v>20.848679999999998</v>
      </c>
      <c r="S71" s="3">
        <f t="shared" si="17"/>
        <v>0</v>
      </c>
      <c r="T71" s="3">
        <f t="shared" si="18"/>
        <v>222.66535000000002</v>
      </c>
      <c r="U71" s="3">
        <f t="shared" si="19"/>
        <v>3.75982</v>
      </c>
      <c r="V71" s="3">
        <f t="shared" si="20"/>
        <v>53.456399999999995</v>
      </c>
      <c r="W71" s="3">
        <f t="shared" si="21"/>
        <v>0</v>
      </c>
      <c r="X71" s="5">
        <f t="shared" si="22"/>
        <v>2165.2733000000003</v>
      </c>
    </row>
    <row r="72" spans="1:24" ht="12.75">
      <c r="A72" s="28">
        <v>153</v>
      </c>
      <c r="B72" s="28"/>
      <c r="C72" s="28">
        <v>27</v>
      </c>
      <c r="D72" s="28" t="s">
        <v>55</v>
      </c>
      <c r="E72" s="28" t="s">
        <v>26</v>
      </c>
      <c r="F72" s="28">
        <v>120</v>
      </c>
      <c r="G72" s="44">
        <v>3.4</v>
      </c>
      <c r="H72" s="29" t="s">
        <v>61</v>
      </c>
      <c r="K72" s="3">
        <f t="shared" si="9"/>
        <v>6.198</v>
      </c>
      <c r="L72" s="3">
        <f t="shared" si="10"/>
        <v>632.7099999999999</v>
      </c>
      <c r="M72" s="3">
        <f t="shared" si="11"/>
        <v>5.098</v>
      </c>
      <c r="N72" s="3">
        <f t="shared" si="12"/>
        <v>1207.608</v>
      </c>
      <c r="O72" s="3">
        <f t="shared" si="13"/>
        <v>0</v>
      </c>
      <c r="P72" s="3">
        <f t="shared" si="14"/>
        <v>0</v>
      </c>
      <c r="Q72" s="3">
        <f t="shared" si="15"/>
        <v>50.472</v>
      </c>
      <c r="R72" s="3">
        <f t="shared" si="16"/>
        <v>7.9879999999999995</v>
      </c>
      <c r="S72" s="3">
        <f t="shared" si="17"/>
        <v>0</v>
      </c>
      <c r="T72" s="3">
        <f t="shared" si="18"/>
        <v>15.199000000000002</v>
      </c>
      <c r="U72" s="3">
        <f t="shared" si="19"/>
        <v>21.282</v>
      </c>
      <c r="V72" s="3">
        <f t="shared" si="20"/>
        <v>251.47499999999997</v>
      </c>
      <c r="W72" s="3">
        <f t="shared" si="21"/>
        <v>0</v>
      </c>
      <c r="X72" s="5">
        <f t="shared" si="22"/>
        <v>2198.0299999999997</v>
      </c>
    </row>
    <row r="73" spans="1:24" ht="12.75">
      <c r="A73" s="14">
        <v>154</v>
      </c>
      <c r="B73" s="14"/>
      <c r="C73" s="14">
        <v>41</v>
      </c>
      <c r="D73" s="14" t="s">
        <v>62</v>
      </c>
      <c r="E73" s="14" t="s">
        <v>26</v>
      </c>
      <c r="F73" s="14">
        <v>100</v>
      </c>
      <c r="G73" s="15">
        <v>3.3</v>
      </c>
      <c r="H73" s="16" t="s">
        <v>63</v>
      </c>
      <c r="K73" s="3">
        <f t="shared" si="9"/>
        <v>18.593999999999998</v>
      </c>
      <c r="L73" s="3">
        <f t="shared" si="10"/>
        <v>644.8</v>
      </c>
      <c r="M73" s="3">
        <f t="shared" si="11"/>
        <v>15.293999999999999</v>
      </c>
      <c r="N73" s="3">
        <f t="shared" si="12"/>
        <v>937.2479999999999</v>
      </c>
      <c r="O73" s="3">
        <f t="shared" si="13"/>
        <v>0</v>
      </c>
      <c r="P73" s="3">
        <f t="shared" si="14"/>
        <v>0</v>
      </c>
      <c r="Q73" s="3">
        <f t="shared" si="15"/>
        <v>179.45600000000002</v>
      </c>
      <c r="R73" s="3">
        <f t="shared" si="16"/>
        <v>7.9879999999999995</v>
      </c>
      <c r="S73" s="3">
        <f t="shared" si="17"/>
        <v>0</v>
      </c>
      <c r="T73" s="3">
        <f t="shared" si="18"/>
        <v>15.199000000000002</v>
      </c>
      <c r="U73" s="3">
        <f t="shared" si="19"/>
        <v>14.188</v>
      </c>
      <c r="V73" s="3">
        <f t="shared" si="20"/>
        <v>330.50999999999993</v>
      </c>
      <c r="W73" s="3">
        <f t="shared" si="21"/>
        <v>0</v>
      </c>
      <c r="X73" s="5">
        <f t="shared" si="22"/>
        <v>2163.277</v>
      </c>
    </row>
    <row r="74" spans="1:24" ht="12.75">
      <c r="A74" s="28">
        <v>155</v>
      </c>
      <c r="B74" s="28"/>
      <c r="C74" s="28">
        <v>41</v>
      </c>
      <c r="D74" s="28" t="s">
        <v>62</v>
      </c>
      <c r="E74" s="28" t="s">
        <v>26</v>
      </c>
      <c r="F74" s="28">
        <v>80</v>
      </c>
      <c r="G74" s="44">
        <v>3.3</v>
      </c>
      <c r="H74" s="29" t="s">
        <v>63</v>
      </c>
      <c r="K74" s="3">
        <f t="shared" si="9"/>
        <v>39.69819</v>
      </c>
      <c r="L74" s="3">
        <f t="shared" si="10"/>
        <v>393.6907</v>
      </c>
      <c r="M74" s="3">
        <f t="shared" si="11"/>
        <v>15.243019999999998</v>
      </c>
      <c r="N74" s="3">
        <f t="shared" si="12"/>
        <v>1143.44256</v>
      </c>
      <c r="O74" s="3">
        <f t="shared" si="13"/>
        <v>0</v>
      </c>
      <c r="P74" s="3">
        <f t="shared" si="14"/>
        <v>0</v>
      </c>
      <c r="Q74" s="3">
        <f t="shared" si="15"/>
        <v>328.85312</v>
      </c>
      <c r="R74" s="3">
        <f t="shared" si="16"/>
        <v>9.5856</v>
      </c>
      <c r="S74" s="3">
        <f t="shared" si="17"/>
        <v>0</v>
      </c>
      <c r="T74" s="3">
        <f t="shared" si="18"/>
        <v>82.0746</v>
      </c>
      <c r="U74" s="3">
        <f t="shared" si="19"/>
        <v>9.64784</v>
      </c>
      <c r="V74" s="3">
        <f t="shared" si="20"/>
        <v>210.01755</v>
      </c>
      <c r="W74" s="3">
        <f t="shared" si="21"/>
        <v>0</v>
      </c>
      <c r="X74" s="5">
        <f t="shared" si="22"/>
        <v>2232.25318</v>
      </c>
    </row>
    <row r="75" spans="1:24" ht="12.75">
      <c r="A75" s="28">
        <v>158</v>
      </c>
      <c r="B75" s="28"/>
      <c r="C75" s="28">
        <v>41</v>
      </c>
      <c r="D75" s="28" t="s">
        <v>62</v>
      </c>
      <c r="E75" s="28" t="s">
        <v>26</v>
      </c>
      <c r="F75" s="28">
        <v>70</v>
      </c>
      <c r="G75" s="44">
        <v>3.3</v>
      </c>
      <c r="H75" s="29" t="s">
        <v>69</v>
      </c>
      <c r="K75" s="3">
        <f t="shared" si="9"/>
        <v>23.583389999999998</v>
      </c>
      <c r="L75" s="3">
        <f t="shared" si="10"/>
        <v>351.77869999999996</v>
      </c>
      <c r="M75" s="3">
        <f t="shared" si="11"/>
        <v>12.79598</v>
      </c>
      <c r="N75" s="3">
        <f t="shared" si="12"/>
        <v>1129.32376</v>
      </c>
      <c r="O75" s="3">
        <f t="shared" si="13"/>
        <v>0</v>
      </c>
      <c r="P75" s="3">
        <f t="shared" si="14"/>
        <v>0</v>
      </c>
      <c r="Q75" s="3">
        <f t="shared" si="15"/>
        <v>374.50224</v>
      </c>
      <c r="R75" s="3">
        <f t="shared" si="16"/>
        <v>15.5766</v>
      </c>
      <c r="S75" s="3">
        <f t="shared" si="17"/>
        <v>0</v>
      </c>
      <c r="T75" s="3">
        <f t="shared" si="18"/>
        <v>54.184435</v>
      </c>
      <c r="U75" s="3">
        <f t="shared" si="19"/>
        <v>7.094</v>
      </c>
      <c r="V75" s="3">
        <f t="shared" si="20"/>
        <v>176.8947</v>
      </c>
      <c r="W75" s="3">
        <f t="shared" si="21"/>
        <v>0</v>
      </c>
      <c r="X75" s="5">
        <f t="shared" si="22"/>
        <v>2145.733805</v>
      </c>
    </row>
    <row r="76" spans="1:24" ht="12.75">
      <c r="A76" s="28">
        <v>160</v>
      </c>
      <c r="B76" s="28"/>
      <c r="C76" s="28">
        <v>41</v>
      </c>
      <c r="D76" s="28" t="s">
        <v>62</v>
      </c>
      <c r="E76" s="28" t="s">
        <v>26</v>
      </c>
      <c r="F76" s="28">
        <v>120</v>
      </c>
      <c r="G76" s="44">
        <v>3.3</v>
      </c>
      <c r="H76" s="29" t="s">
        <v>70</v>
      </c>
      <c r="K76" s="3">
        <f t="shared" si="9"/>
        <v>25.380809999999997</v>
      </c>
      <c r="L76" s="3">
        <f t="shared" si="10"/>
        <v>352.02049999999997</v>
      </c>
      <c r="M76" s="3">
        <f t="shared" si="11"/>
        <v>17.94496</v>
      </c>
      <c r="N76" s="3">
        <f t="shared" si="12"/>
        <v>1198.65608</v>
      </c>
      <c r="O76" s="3">
        <f t="shared" si="13"/>
        <v>0</v>
      </c>
      <c r="P76" s="3">
        <f t="shared" si="14"/>
        <v>0</v>
      </c>
      <c r="Q76" s="3">
        <f t="shared" si="15"/>
        <v>417.73992</v>
      </c>
      <c r="R76" s="3">
        <f t="shared" si="16"/>
        <v>12.70092</v>
      </c>
      <c r="S76" s="3">
        <f t="shared" si="17"/>
        <v>0</v>
      </c>
      <c r="T76" s="3">
        <f t="shared" si="18"/>
        <v>41.873245000000004</v>
      </c>
      <c r="U76" s="3">
        <f t="shared" si="19"/>
        <v>10.711939999999998</v>
      </c>
      <c r="V76" s="3">
        <f t="shared" si="20"/>
        <v>196.1505</v>
      </c>
      <c r="W76" s="3">
        <f t="shared" si="21"/>
        <v>0</v>
      </c>
      <c r="X76" s="5">
        <f t="shared" si="22"/>
        <v>2273.1788750000005</v>
      </c>
    </row>
    <row r="77" spans="1:24" ht="12.75">
      <c r="A77" s="1">
        <v>170</v>
      </c>
      <c r="C77" s="1">
        <v>57</v>
      </c>
      <c r="D77" s="1" t="s">
        <v>91</v>
      </c>
      <c r="E77" s="1" t="s">
        <v>26</v>
      </c>
      <c r="F77" s="1">
        <v>120</v>
      </c>
      <c r="G77" s="5">
        <v>3.3</v>
      </c>
      <c r="H77" s="3" t="s">
        <v>93</v>
      </c>
      <c r="K77" s="3">
        <f t="shared" si="9"/>
        <v>0</v>
      </c>
      <c r="L77" s="3">
        <f t="shared" si="10"/>
        <v>726.8508</v>
      </c>
      <c r="M77" s="3">
        <f t="shared" si="11"/>
        <v>56.740739999999995</v>
      </c>
      <c r="N77" s="3">
        <f t="shared" si="12"/>
        <v>1167.6547999999998</v>
      </c>
      <c r="O77" s="3">
        <f t="shared" si="13"/>
        <v>0</v>
      </c>
      <c r="P77" s="3">
        <f t="shared" si="14"/>
        <v>0</v>
      </c>
      <c r="Q77" s="3">
        <f t="shared" si="15"/>
        <v>50.58416</v>
      </c>
      <c r="R77" s="3">
        <f t="shared" si="16"/>
        <v>0</v>
      </c>
      <c r="S77" s="3">
        <f t="shared" si="17"/>
        <v>0</v>
      </c>
      <c r="T77" s="3">
        <f t="shared" si="18"/>
        <v>24.698375000000002</v>
      </c>
      <c r="U77" s="3">
        <f t="shared" si="19"/>
        <v>15.67774</v>
      </c>
      <c r="V77" s="3">
        <f t="shared" si="20"/>
        <v>31.254749999999998</v>
      </c>
      <c r="W77" s="3">
        <f t="shared" si="21"/>
        <v>0</v>
      </c>
      <c r="X77" s="5">
        <f t="shared" si="22"/>
        <v>2073.4613649999997</v>
      </c>
    </row>
    <row r="78" spans="1:24" ht="12.75">
      <c r="A78" s="39">
        <v>183</v>
      </c>
      <c r="B78" s="39"/>
      <c r="C78" s="39">
        <v>57</v>
      </c>
      <c r="D78" s="39" t="s">
        <v>91</v>
      </c>
      <c r="E78" s="39" t="s">
        <v>26</v>
      </c>
      <c r="F78" s="39">
        <v>150</v>
      </c>
      <c r="G78" s="40">
        <v>3.3</v>
      </c>
      <c r="H78" s="41" t="s">
        <v>166</v>
      </c>
      <c r="K78" s="3">
        <f t="shared" si="9"/>
        <v>19.64766</v>
      </c>
      <c r="L78" s="3">
        <f t="shared" si="10"/>
        <v>335.94079999999997</v>
      </c>
      <c r="M78" s="3">
        <f t="shared" si="11"/>
        <v>14.17244</v>
      </c>
      <c r="N78" s="3">
        <f t="shared" si="12"/>
        <v>1260.41832</v>
      </c>
      <c r="O78" s="3">
        <f t="shared" si="13"/>
        <v>0</v>
      </c>
      <c r="P78" s="3">
        <f t="shared" si="14"/>
        <v>2.6847000000000003</v>
      </c>
      <c r="Q78" s="3">
        <f t="shared" si="15"/>
        <v>442.75159999999994</v>
      </c>
      <c r="R78" s="3">
        <f t="shared" si="16"/>
        <v>0</v>
      </c>
      <c r="S78" s="3">
        <f t="shared" si="17"/>
        <v>0</v>
      </c>
      <c r="T78" s="3">
        <f t="shared" si="18"/>
        <v>41.49327</v>
      </c>
      <c r="U78" s="3">
        <f t="shared" si="19"/>
        <v>7.661519999999999</v>
      </c>
      <c r="V78" s="3">
        <f t="shared" si="20"/>
        <v>42.24779999999999</v>
      </c>
      <c r="W78" s="3">
        <f t="shared" si="21"/>
        <v>5.00423</v>
      </c>
      <c r="X78" s="5">
        <f t="shared" si="22"/>
        <v>2172.02234</v>
      </c>
    </row>
    <row r="79" spans="1:24" ht="12.75">
      <c r="A79" s="1">
        <v>194</v>
      </c>
      <c r="C79" s="1">
        <v>80</v>
      </c>
      <c r="D79" s="1" t="s">
        <v>99</v>
      </c>
      <c r="E79" s="1" t="s">
        <v>26</v>
      </c>
      <c r="F79" s="1">
        <v>90</v>
      </c>
      <c r="G79" s="5">
        <v>3.2</v>
      </c>
      <c r="H79" s="3" t="s">
        <v>104</v>
      </c>
      <c r="K79" s="3">
        <f t="shared" si="9"/>
        <v>0</v>
      </c>
      <c r="L79" s="3">
        <f t="shared" si="10"/>
        <v>327.639</v>
      </c>
      <c r="M79" s="3">
        <f t="shared" si="11"/>
        <v>148.91258</v>
      </c>
      <c r="N79" s="3">
        <f t="shared" si="12"/>
        <v>990.2385599999999</v>
      </c>
      <c r="O79" s="3">
        <f t="shared" si="13"/>
        <v>0</v>
      </c>
      <c r="P79" s="3">
        <f t="shared" si="14"/>
        <v>0</v>
      </c>
      <c r="Q79" s="3">
        <f t="shared" si="15"/>
        <v>619.684</v>
      </c>
      <c r="R79" s="3">
        <f t="shared" si="16"/>
        <v>25.5616</v>
      </c>
      <c r="S79" s="3">
        <f t="shared" si="17"/>
        <v>14.45946</v>
      </c>
      <c r="T79" s="3">
        <f t="shared" si="18"/>
        <v>0.987935</v>
      </c>
      <c r="U79" s="3">
        <f t="shared" si="19"/>
        <v>0</v>
      </c>
      <c r="V79" s="3">
        <f t="shared" si="20"/>
        <v>1.2933</v>
      </c>
      <c r="W79" s="3">
        <f t="shared" si="21"/>
        <v>0</v>
      </c>
      <c r="X79" s="5">
        <f t="shared" si="22"/>
        <v>2128.7764349999998</v>
      </c>
    </row>
    <row r="80" spans="1:24" ht="12.75">
      <c r="A80" s="1">
        <v>195</v>
      </c>
      <c r="C80" s="1">
        <v>80</v>
      </c>
      <c r="D80" s="1" t="s">
        <v>99</v>
      </c>
      <c r="E80" s="1" t="s">
        <v>26</v>
      </c>
      <c r="F80" s="1">
        <v>90</v>
      </c>
      <c r="G80" s="5">
        <v>3.2</v>
      </c>
      <c r="H80" s="3" t="s">
        <v>101</v>
      </c>
      <c r="K80" s="3">
        <f t="shared" si="9"/>
        <v>0</v>
      </c>
      <c r="L80" s="3">
        <f t="shared" si="10"/>
        <v>388.53229999999996</v>
      </c>
      <c r="M80" s="3">
        <f t="shared" si="11"/>
        <v>29.211539999999996</v>
      </c>
      <c r="N80" s="3">
        <f t="shared" si="12"/>
        <v>1150.11144</v>
      </c>
      <c r="O80" s="3">
        <f t="shared" si="13"/>
        <v>0</v>
      </c>
      <c r="P80" s="3">
        <f t="shared" si="14"/>
        <v>0</v>
      </c>
      <c r="Q80" s="3">
        <f t="shared" si="15"/>
        <v>588.33528</v>
      </c>
      <c r="R80" s="3">
        <f t="shared" si="16"/>
        <v>6.7898000000000005</v>
      </c>
      <c r="S80" s="3">
        <f t="shared" si="17"/>
        <v>10.63998</v>
      </c>
      <c r="T80" s="3">
        <f t="shared" si="18"/>
        <v>3.1917900000000006</v>
      </c>
      <c r="U80" s="3">
        <f t="shared" si="19"/>
        <v>0</v>
      </c>
      <c r="V80" s="3">
        <f t="shared" si="20"/>
        <v>2.7302999999999997</v>
      </c>
      <c r="W80" s="3">
        <f t="shared" si="21"/>
        <v>0</v>
      </c>
      <c r="X80" s="5">
        <f t="shared" si="22"/>
        <v>2179.54243</v>
      </c>
    </row>
    <row r="81" spans="1:24" ht="12.75">
      <c r="A81" s="1">
        <v>196</v>
      </c>
      <c r="C81" s="1">
        <v>80</v>
      </c>
      <c r="D81" s="1" t="s">
        <v>99</v>
      </c>
      <c r="E81" s="1" t="s">
        <v>26</v>
      </c>
      <c r="F81" s="1">
        <v>100</v>
      </c>
      <c r="G81" s="5">
        <v>3.2</v>
      </c>
      <c r="H81" s="3" t="s">
        <v>102</v>
      </c>
      <c r="K81" s="3">
        <f t="shared" si="9"/>
        <v>0</v>
      </c>
      <c r="L81" s="3">
        <f t="shared" si="10"/>
        <v>573.3480999999999</v>
      </c>
      <c r="M81" s="3">
        <f t="shared" si="11"/>
        <v>4.94506</v>
      </c>
      <c r="N81" s="3">
        <f t="shared" si="12"/>
        <v>1208.26888</v>
      </c>
      <c r="O81" s="3">
        <f t="shared" si="13"/>
        <v>0</v>
      </c>
      <c r="P81" s="3">
        <f t="shared" si="14"/>
        <v>0</v>
      </c>
      <c r="Q81" s="3">
        <f t="shared" si="15"/>
        <v>331.48888</v>
      </c>
      <c r="R81" s="3">
        <f t="shared" si="16"/>
        <v>3.03544</v>
      </c>
      <c r="S81" s="3">
        <f t="shared" si="17"/>
        <v>2.91008</v>
      </c>
      <c r="T81" s="3">
        <f t="shared" si="18"/>
        <v>8.891415</v>
      </c>
      <c r="U81" s="3">
        <f t="shared" si="19"/>
        <v>10.782879999999999</v>
      </c>
      <c r="V81" s="3">
        <f t="shared" si="20"/>
        <v>11.0649</v>
      </c>
      <c r="W81" s="3">
        <f t="shared" si="21"/>
        <v>0</v>
      </c>
      <c r="X81" s="5">
        <f t="shared" si="22"/>
        <v>2154.7356350000005</v>
      </c>
    </row>
    <row r="82" spans="1:24" ht="12.75">
      <c r="A82" s="1">
        <v>197</v>
      </c>
      <c r="C82" s="1">
        <v>80</v>
      </c>
      <c r="D82" s="1" t="s">
        <v>99</v>
      </c>
      <c r="E82" s="1" t="s">
        <v>26</v>
      </c>
      <c r="F82" s="1">
        <v>80</v>
      </c>
      <c r="G82" s="5">
        <v>3.2</v>
      </c>
      <c r="H82" s="3" t="s">
        <v>105</v>
      </c>
      <c r="K82" s="3">
        <f t="shared" si="9"/>
        <v>0</v>
      </c>
      <c r="L82" s="3">
        <f t="shared" si="10"/>
        <v>756.9549</v>
      </c>
      <c r="M82" s="3">
        <f t="shared" si="11"/>
        <v>3.36468</v>
      </c>
      <c r="N82" s="3">
        <f t="shared" si="12"/>
        <v>1150.1715199999999</v>
      </c>
      <c r="O82" s="3">
        <f t="shared" si="13"/>
        <v>0</v>
      </c>
      <c r="P82" s="3">
        <f t="shared" si="14"/>
        <v>0</v>
      </c>
      <c r="Q82" s="3">
        <f t="shared" si="15"/>
        <v>33.47976</v>
      </c>
      <c r="R82" s="3">
        <f t="shared" si="16"/>
        <v>0</v>
      </c>
      <c r="S82" s="3">
        <f t="shared" si="17"/>
        <v>0</v>
      </c>
      <c r="T82" s="3">
        <f t="shared" si="18"/>
        <v>14.059075</v>
      </c>
      <c r="U82" s="3">
        <f t="shared" si="19"/>
        <v>17.94782</v>
      </c>
      <c r="V82" s="3">
        <f t="shared" si="20"/>
        <v>18.3936</v>
      </c>
      <c r="W82" s="3">
        <f t="shared" si="21"/>
        <v>0</v>
      </c>
      <c r="X82" s="5">
        <f t="shared" si="22"/>
        <v>1994.3713549999998</v>
      </c>
    </row>
    <row r="83" spans="1:24" ht="12.75">
      <c r="A83" s="1">
        <v>198</v>
      </c>
      <c r="C83" s="1">
        <v>80</v>
      </c>
      <c r="D83" s="1" t="s">
        <v>99</v>
      </c>
      <c r="E83" s="1" t="s">
        <v>26</v>
      </c>
      <c r="F83" s="1">
        <v>100</v>
      </c>
      <c r="G83" s="5">
        <v>3.2</v>
      </c>
      <c r="H83" s="3" t="s">
        <v>106</v>
      </c>
      <c r="K83" s="3">
        <f t="shared" si="9"/>
        <v>0</v>
      </c>
      <c r="L83" s="3">
        <f t="shared" si="10"/>
        <v>747.3231999999999</v>
      </c>
      <c r="M83" s="3">
        <f t="shared" si="11"/>
        <v>3.5686</v>
      </c>
      <c r="N83" s="3">
        <f t="shared" si="12"/>
        <v>1198.65608</v>
      </c>
      <c r="O83" s="3">
        <f t="shared" si="13"/>
        <v>0</v>
      </c>
      <c r="P83" s="3">
        <f t="shared" si="14"/>
        <v>0</v>
      </c>
      <c r="Q83" s="3">
        <f t="shared" si="15"/>
        <v>10.99168</v>
      </c>
      <c r="R83" s="3">
        <f t="shared" si="16"/>
        <v>0.8786799999999999</v>
      </c>
      <c r="S83" s="3">
        <f t="shared" si="17"/>
        <v>1.00034</v>
      </c>
      <c r="T83" s="3">
        <f t="shared" si="18"/>
        <v>8.66343</v>
      </c>
      <c r="U83" s="3">
        <f t="shared" si="19"/>
        <v>9.71878</v>
      </c>
      <c r="V83" s="3">
        <f t="shared" si="20"/>
        <v>12.573749999999999</v>
      </c>
      <c r="W83" s="3">
        <f t="shared" si="21"/>
        <v>0</v>
      </c>
      <c r="X83" s="5">
        <f t="shared" si="22"/>
        <v>1993.37454</v>
      </c>
    </row>
    <row r="84" spans="1:24" ht="12.75">
      <c r="A84" s="1">
        <v>203</v>
      </c>
      <c r="C84" s="1">
        <v>80</v>
      </c>
      <c r="D84" s="1" t="s">
        <v>99</v>
      </c>
      <c r="E84" s="1" t="s">
        <v>26</v>
      </c>
      <c r="F84" s="1">
        <v>75</v>
      </c>
      <c r="G84" s="5">
        <v>3.2</v>
      </c>
      <c r="H84" s="3" t="s">
        <v>109</v>
      </c>
      <c r="K84" s="3">
        <f t="shared" si="9"/>
        <v>0</v>
      </c>
      <c r="L84" s="3">
        <f t="shared" si="10"/>
        <v>678.1683999999999</v>
      </c>
      <c r="M84" s="3">
        <f t="shared" si="11"/>
        <v>49.55255999999999</v>
      </c>
      <c r="N84" s="3">
        <f t="shared" si="12"/>
        <v>1102.468</v>
      </c>
      <c r="O84" s="3">
        <f t="shared" si="13"/>
        <v>0</v>
      </c>
      <c r="P84" s="3">
        <f t="shared" si="14"/>
        <v>0</v>
      </c>
      <c r="Q84" s="3">
        <f t="shared" si="15"/>
        <v>79.3532</v>
      </c>
      <c r="R84" s="3">
        <f t="shared" si="16"/>
        <v>0</v>
      </c>
      <c r="S84" s="3">
        <f t="shared" si="17"/>
        <v>0</v>
      </c>
      <c r="T84" s="3">
        <f t="shared" si="18"/>
        <v>25.458325000000002</v>
      </c>
      <c r="U84" s="3">
        <f t="shared" si="19"/>
        <v>21.778579999999998</v>
      </c>
      <c r="V84" s="3">
        <f t="shared" si="20"/>
        <v>18.2499</v>
      </c>
      <c r="W84" s="3">
        <f t="shared" si="21"/>
        <v>0</v>
      </c>
      <c r="X84" s="5">
        <f t="shared" si="22"/>
        <v>1975.028965</v>
      </c>
    </row>
    <row r="85" spans="1:24" ht="12.75">
      <c r="A85" s="1">
        <v>204</v>
      </c>
      <c r="C85" s="1">
        <v>80</v>
      </c>
      <c r="D85" s="1" t="s">
        <v>99</v>
      </c>
      <c r="E85" s="1" t="s">
        <v>26</v>
      </c>
      <c r="F85" s="1">
        <v>80</v>
      </c>
      <c r="G85" s="5">
        <v>3.2</v>
      </c>
      <c r="H85" s="3" t="s">
        <v>110</v>
      </c>
      <c r="K85" s="3">
        <f t="shared" si="9"/>
        <v>0</v>
      </c>
      <c r="L85" s="3">
        <f t="shared" si="10"/>
        <v>789.477</v>
      </c>
      <c r="M85" s="3">
        <f t="shared" si="11"/>
        <v>4.3842799999999995</v>
      </c>
      <c r="N85" s="3">
        <f t="shared" si="12"/>
        <v>1173.6628</v>
      </c>
      <c r="O85" s="3">
        <f t="shared" si="13"/>
        <v>0</v>
      </c>
      <c r="P85" s="3">
        <f t="shared" si="14"/>
        <v>0</v>
      </c>
      <c r="Q85" s="3">
        <f t="shared" si="15"/>
        <v>2.13104</v>
      </c>
      <c r="R85" s="3">
        <f t="shared" si="16"/>
        <v>0</v>
      </c>
      <c r="S85" s="3">
        <f t="shared" si="17"/>
        <v>0</v>
      </c>
      <c r="T85" s="3">
        <f t="shared" si="18"/>
        <v>3.419775</v>
      </c>
      <c r="U85" s="3">
        <f t="shared" si="19"/>
        <v>0</v>
      </c>
      <c r="V85" s="3">
        <f t="shared" si="20"/>
        <v>2.4429</v>
      </c>
      <c r="W85" s="3">
        <f t="shared" si="21"/>
        <v>0</v>
      </c>
      <c r="X85" s="5">
        <f t="shared" si="22"/>
        <v>1975.5177950000002</v>
      </c>
    </row>
    <row r="86" spans="1:24" ht="12.75">
      <c r="A86" s="1">
        <v>207</v>
      </c>
      <c r="C86" s="1">
        <v>56</v>
      </c>
      <c r="D86" s="1" t="s">
        <v>111</v>
      </c>
      <c r="E86" s="1" t="s">
        <v>26</v>
      </c>
      <c r="F86" s="1">
        <v>80</v>
      </c>
      <c r="G86" s="5">
        <v>3.2</v>
      </c>
      <c r="H86" s="3" t="s">
        <v>112</v>
      </c>
      <c r="K86" s="3">
        <f t="shared" si="9"/>
        <v>0</v>
      </c>
      <c r="L86" s="3">
        <f t="shared" si="10"/>
        <v>767.3119999999999</v>
      </c>
      <c r="M86" s="3">
        <f t="shared" si="11"/>
        <v>6.015639999999999</v>
      </c>
      <c r="N86" s="3">
        <f t="shared" si="12"/>
        <v>1182.9752</v>
      </c>
      <c r="O86" s="3">
        <f t="shared" si="13"/>
        <v>0</v>
      </c>
      <c r="P86" s="3">
        <f t="shared" si="14"/>
        <v>0</v>
      </c>
      <c r="Q86" s="3">
        <f t="shared" si="15"/>
        <v>3.25264</v>
      </c>
      <c r="R86" s="3">
        <f t="shared" si="16"/>
        <v>10.224639999999999</v>
      </c>
      <c r="S86" s="3">
        <f t="shared" si="17"/>
        <v>0</v>
      </c>
      <c r="T86" s="3">
        <f t="shared" si="18"/>
        <v>9.727360000000001</v>
      </c>
      <c r="U86" s="3">
        <f t="shared" si="19"/>
        <v>2.19914</v>
      </c>
      <c r="V86" s="3">
        <f t="shared" si="20"/>
        <v>2.22735</v>
      </c>
      <c r="W86" s="3">
        <f t="shared" si="21"/>
        <v>0</v>
      </c>
      <c r="X86" s="5">
        <f t="shared" si="22"/>
        <v>1983.9339699999996</v>
      </c>
    </row>
    <row r="87" spans="1:24" ht="12.75">
      <c r="A87" s="1">
        <v>223</v>
      </c>
      <c r="C87" s="1">
        <v>58</v>
      </c>
      <c r="D87" s="1" t="s">
        <v>123</v>
      </c>
      <c r="E87" s="1" t="s">
        <v>26</v>
      </c>
      <c r="F87" s="1">
        <v>100</v>
      </c>
      <c r="G87" s="5">
        <v>3.5</v>
      </c>
      <c r="H87" s="3" t="s">
        <v>125</v>
      </c>
      <c r="K87" s="3">
        <f t="shared" si="9"/>
        <v>38.02473</v>
      </c>
      <c r="L87" s="3">
        <f t="shared" si="10"/>
        <v>340.2126</v>
      </c>
      <c r="M87" s="3">
        <f t="shared" si="11"/>
        <v>9.78816</v>
      </c>
      <c r="N87" s="3">
        <f t="shared" si="12"/>
        <v>1206.64672</v>
      </c>
      <c r="O87" s="3">
        <f t="shared" si="13"/>
        <v>15.25855</v>
      </c>
      <c r="P87" s="3">
        <f t="shared" si="14"/>
        <v>0</v>
      </c>
      <c r="Q87" s="3">
        <f t="shared" si="15"/>
        <v>325.03968000000003</v>
      </c>
      <c r="R87" s="3">
        <f t="shared" si="16"/>
        <v>6.07088</v>
      </c>
      <c r="S87" s="3">
        <f t="shared" si="17"/>
        <v>0</v>
      </c>
      <c r="T87" s="3">
        <f t="shared" si="18"/>
        <v>79.718755</v>
      </c>
      <c r="U87" s="3">
        <f t="shared" si="19"/>
        <v>8.29998</v>
      </c>
      <c r="V87" s="3">
        <f t="shared" si="20"/>
        <v>119.63024999999999</v>
      </c>
      <c r="W87" s="3">
        <f t="shared" si="21"/>
        <v>0</v>
      </c>
      <c r="X87" s="5">
        <f t="shared" si="22"/>
        <v>2148.690305</v>
      </c>
    </row>
    <row r="88" spans="1:24" ht="12.75">
      <c r="A88" s="1">
        <v>238</v>
      </c>
      <c r="B88" s="1" t="s">
        <v>135</v>
      </c>
      <c r="C88" s="1">
        <v>10</v>
      </c>
      <c r="D88" s="1" t="s">
        <v>138</v>
      </c>
      <c r="E88" s="1" t="s">
        <v>26</v>
      </c>
      <c r="F88" s="1">
        <v>100</v>
      </c>
      <c r="G88" s="1">
        <v>3.2</v>
      </c>
      <c r="H88" s="5" t="s">
        <v>139</v>
      </c>
      <c r="K88" s="3">
        <f t="shared" si="9"/>
        <v>30.02931</v>
      </c>
      <c r="L88" s="3">
        <f t="shared" si="10"/>
        <v>350.4085</v>
      </c>
      <c r="M88" s="3">
        <f t="shared" si="11"/>
        <v>54.5486</v>
      </c>
      <c r="N88" s="3">
        <f t="shared" si="12"/>
        <v>1245.63864</v>
      </c>
      <c r="O88" s="3">
        <f t="shared" si="13"/>
        <v>0</v>
      </c>
      <c r="P88" s="3">
        <f t="shared" si="14"/>
        <v>0</v>
      </c>
      <c r="Q88" s="3">
        <f t="shared" si="15"/>
        <v>314.77704</v>
      </c>
      <c r="R88" s="3">
        <f t="shared" si="16"/>
        <v>8.467279999999999</v>
      </c>
      <c r="S88" s="3">
        <f t="shared" si="17"/>
        <v>0</v>
      </c>
      <c r="T88" s="3">
        <f t="shared" si="18"/>
        <v>76.90694</v>
      </c>
      <c r="U88" s="3">
        <f t="shared" si="19"/>
        <v>13.33672</v>
      </c>
      <c r="V88" s="3">
        <f t="shared" si="20"/>
        <v>63.227999999999994</v>
      </c>
      <c r="W88" s="3">
        <f t="shared" si="21"/>
        <v>0</v>
      </c>
      <c r="X88" s="5">
        <f t="shared" si="22"/>
        <v>2157.3410299999996</v>
      </c>
    </row>
    <row r="89" spans="1:24" ht="12.75">
      <c r="A89" s="1">
        <v>239</v>
      </c>
      <c r="B89" s="1" t="s">
        <v>135</v>
      </c>
      <c r="C89" s="1">
        <v>10</v>
      </c>
      <c r="D89" s="1" t="s">
        <v>138</v>
      </c>
      <c r="E89" s="1" t="s">
        <v>26</v>
      </c>
      <c r="F89" s="1">
        <v>100</v>
      </c>
      <c r="G89" s="1">
        <v>3.2</v>
      </c>
      <c r="H89" s="5" t="s">
        <v>140</v>
      </c>
      <c r="K89" s="3">
        <f t="shared" si="9"/>
        <v>43.231049999999996</v>
      </c>
      <c r="L89" s="3">
        <f t="shared" si="10"/>
        <v>317.52369999999996</v>
      </c>
      <c r="M89" s="3">
        <f t="shared" si="11"/>
        <v>33.23896</v>
      </c>
      <c r="N89" s="3">
        <f t="shared" si="12"/>
        <v>1209.59064</v>
      </c>
      <c r="O89" s="3">
        <f t="shared" si="13"/>
        <v>0</v>
      </c>
      <c r="P89" s="3">
        <f t="shared" si="14"/>
        <v>0</v>
      </c>
      <c r="Q89" s="3">
        <f t="shared" si="15"/>
        <v>353.52832</v>
      </c>
      <c r="R89" s="3">
        <f t="shared" si="16"/>
        <v>14.138759999999998</v>
      </c>
      <c r="S89" s="3">
        <f t="shared" si="17"/>
        <v>0</v>
      </c>
      <c r="T89" s="3">
        <f t="shared" si="18"/>
        <v>83.062535</v>
      </c>
      <c r="U89" s="3">
        <f t="shared" si="19"/>
        <v>10.9957</v>
      </c>
      <c r="V89" s="3">
        <f t="shared" si="20"/>
        <v>54.7497</v>
      </c>
      <c r="W89" s="3">
        <f t="shared" si="21"/>
        <v>0</v>
      </c>
      <c r="X89" s="5">
        <f t="shared" si="22"/>
        <v>2120.0593649999996</v>
      </c>
    </row>
    <row r="90" spans="1:24" ht="12.75">
      <c r="A90" s="1">
        <v>241</v>
      </c>
      <c r="B90" s="1" t="s">
        <v>142</v>
      </c>
      <c r="C90" s="1">
        <v>10</v>
      </c>
      <c r="D90" s="1" t="s">
        <v>138</v>
      </c>
      <c r="E90" s="1" t="s">
        <v>26</v>
      </c>
      <c r="F90" s="1">
        <v>100</v>
      </c>
      <c r="G90" s="5">
        <v>3.2</v>
      </c>
      <c r="H90" s="3" t="s">
        <v>143</v>
      </c>
      <c r="K90" s="3">
        <f t="shared" si="9"/>
        <v>0</v>
      </c>
      <c r="L90" s="3">
        <f t="shared" si="10"/>
        <v>831.3889999999999</v>
      </c>
      <c r="M90" s="3">
        <f t="shared" si="11"/>
        <v>5.04702</v>
      </c>
      <c r="N90" s="3">
        <f t="shared" si="12"/>
        <v>1174.9244800000001</v>
      </c>
      <c r="O90" s="3">
        <f t="shared" si="13"/>
        <v>0</v>
      </c>
      <c r="P90" s="3">
        <f t="shared" si="14"/>
        <v>0</v>
      </c>
      <c r="Q90" s="3">
        <f t="shared" si="15"/>
        <v>4.31816</v>
      </c>
      <c r="R90" s="3">
        <f t="shared" si="16"/>
        <v>0</v>
      </c>
      <c r="S90" s="3">
        <f t="shared" si="17"/>
        <v>0</v>
      </c>
      <c r="T90" s="3">
        <f t="shared" si="18"/>
        <v>2.73582</v>
      </c>
      <c r="U90" s="3">
        <f t="shared" si="19"/>
        <v>2.19914</v>
      </c>
      <c r="V90" s="3">
        <f t="shared" si="20"/>
        <v>2.94585</v>
      </c>
      <c r="W90" s="3">
        <f t="shared" si="21"/>
        <v>0</v>
      </c>
      <c r="X90" s="5">
        <f t="shared" si="22"/>
        <v>2023.5594700000001</v>
      </c>
    </row>
    <row r="91" spans="1:24" ht="12.75">
      <c r="A91" s="1">
        <v>244</v>
      </c>
      <c r="B91" s="1" t="s">
        <v>142</v>
      </c>
      <c r="C91" s="1">
        <v>10</v>
      </c>
      <c r="D91" s="1" t="s">
        <v>138</v>
      </c>
      <c r="E91" s="1" t="s">
        <v>26</v>
      </c>
      <c r="F91" s="1">
        <v>100</v>
      </c>
      <c r="G91" s="5">
        <v>3.5</v>
      </c>
      <c r="H91" s="3" t="s">
        <v>145</v>
      </c>
      <c r="K91" s="3">
        <f t="shared" si="9"/>
        <v>55.534079999999996</v>
      </c>
      <c r="L91" s="3">
        <f t="shared" si="10"/>
        <v>302.77389999999997</v>
      </c>
      <c r="M91" s="3">
        <f t="shared" si="11"/>
        <v>41.803599999999996</v>
      </c>
      <c r="N91" s="3">
        <f t="shared" si="12"/>
        <v>1224.79088</v>
      </c>
      <c r="O91" s="3">
        <f t="shared" si="13"/>
        <v>0</v>
      </c>
      <c r="P91" s="3">
        <f t="shared" si="14"/>
        <v>0</v>
      </c>
      <c r="Q91" s="3">
        <f t="shared" si="15"/>
        <v>400.69159999999994</v>
      </c>
      <c r="R91" s="3">
        <f t="shared" si="16"/>
        <v>13.26008</v>
      </c>
      <c r="S91" s="3">
        <f t="shared" si="17"/>
        <v>0</v>
      </c>
      <c r="T91" s="3">
        <f t="shared" si="18"/>
        <v>102.28927000000002</v>
      </c>
      <c r="U91" s="3">
        <f t="shared" si="19"/>
        <v>9.08032</v>
      </c>
      <c r="V91" s="3">
        <f t="shared" si="20"/>
        <v>39.58935</v>
      </c>
      <c r="W91" s="3">
        <f t="shared" si="21"/>
        <v>0</v>
      </c>
      <c r="X91" s="5">
        <f t="shared" si="22"/>
        <v>2189.8130800000004</v>
      </c>
    </row>
    <row r="92" spans="1:24" ht="12.75">
      <c r="A92" s="1">
        <v>247</v>
      </c>
      <c r="B92" s="1" t="s">
        <v>142</v>
      </c>
      <c r="C92" s="1">
        <v>10</v>
      </c>
      <c r="D92" s="1" t="s">
        <v>138</v>
      </c>
      <c r="E92" s="1" t="s">
        <v>26</v>
      </c>
      <c r="F92" s="1">
        <v>80</v>
      </c>
      <c r="G92" s="5">
        <v>3.3</v>
      </c>
      <c r="H92" s="3" t="s">
        <v>149</v>
      </c>
      <c r="K92" s="3">
        <f t="shared" si="9"/>
        <v>28.69674</v>
      </c>
      <c r="L92" s="3">
        <f t="shared" si="10"/>
        <v>334.57059999999996</v>
      </c>
      <c r="M92" s="3">
        <f t="shared" si="11"/>
        <v>32.72916</v>
      </c>
      <c r="N92" s="3">
        <f t="shared" si="12"/>
        <v>1149.45056</v>
      </c>
      <c r="O92" s="3">
        <f t="shared" si="13"/>
        <v>0</v>
      </c>
      <c r="P92" s="3">
        <f t="shared" si="14"/>
        <v>0</v>
      </c>
      <c r="Q92" s="3">
        <f t="shared" si="15"/>
        <v>402.99088</v>
      </c>
      <c r="R92" s="3">
        <f t="shared" si="16"/>
        <v>6.55016</v>
      </c>
      <c r="S92" s="3">
        <f t="shared" si="17"/>
        <v>0</v>
      </c>
      <c r="T92" s="3">
        <f t="shared" si="18"/>
        <v>66.57162000000001</v>
      </c>
      <c r="U92" s="3">
        <f t="shared" si="19"/>
        <v>9.43502</v>
      </c>
      <c r="V92" s="3">
        <f t="shared" si="20"/>
        <v>39.87675</v>
      </c>
      <c r="W92" s="3">
        <f t="shared" si="21"/>
        <v>0</v>
      </c>
      <c r="X92" s="5">
        <f t="shared" si="22"/>
        <v>2070.87149</v>
      </c>
    </row>
    <row r="93" spans="1:24" ht="12.75">
      <c r="A93" s="1">
        <v>258</v>
      </c>
      <c r="B93" s="1" t="s">
        <v>171</v>
      </c>
      <c r="C93" s="1">
        <v>10</v>
      </c>
      <c r="D93" s="1" t="s">
        <v>172</v>
      </c>
      <c r="E93" s="1" t="s">
        <v>26</v>
      </c>
      <c r="F93" s="1">
        <v>80</v>
      </c>
      <c r="G93" s="5">
        <v>3.5</v>
      </c>
      <c r="H93" s="3" t="s">
        <v>175</v>
      </c>
      <c r="K93" s="3">
        <f t="shared" si="9"/>
        <v>112.46271</v>
      </c>
      <c r="L93" s="3">
        <f t="shared" si="10"/>
        <v>339.6484</v>
      </c>
      <c r="M93" s="3">
        <f t="shared" si="11"/>
        <v>36.34874</v>
      </c>
      <c r="N93" s="3">
        <f t="shared" si="12"/>
        <v>1120.55208</v>
      </c>
      <c r="O93" s="3">
        <f t="shared" si="13"/>
        <v>0</v>
      </c>
      <c r="P93" s="3">
        <f t="shared" si="14"/>
        <v>0</v>
      </c>
      <c r="Q93" s="3">
        <f t="shared" si="15"/>
        <v>241.31224</v>
      </c>
      <c r="R93" s="3">
        <f t="shared" si="16"/>
        <v>13.33996</v>
      </c>
      <c r="S93" s="3">
        <f t="shared" si="17"/>
        <v>0</v>
      </c>
      <c r="T93" s="3">
        <f t="shared" si="18"/>
        <v>197.055035</v>
      </c>
      <c r="U93" s="3">
        <f t="shared" si="19"/>
        <v>10.144419999999998</v>
      </c>
      <c r="V93" s="3">
        <f t="shared" si="20"/>
        <v>90.89024999999998</v>
      </c>
      <c r="W93" s="3">
        <f t="shared" si="21"/>
        <v>0</v>
      </c>
      <c r="X93" s="5">
        <f t="shared" si="22"/>
        <v>2161.753835</v>
      </c>
    </row>
    <row r="94" ht="12.75"/>
    <row r="95" ht="12.75"/>
    <row r="96" ht="12.75"/>
    <row r="97" spans="5:13" ht="15.75">
      <c r="E97" s="47" t="s">
        <v>276</v>
      </c>
      <c r="M97" s="47" t="s">
        <v>276</v>
      </c>
    </row>
    <row r="98" ht="12.75"/>
    <row r="99" ht="12.75"/>
    <row r="100" spans="1:24" ht="12.75">
      <c r="A100" s="2" t="s">
        <v>3</v>
      </c>
      <c r="B100" s="2" t="s">
        <v>84</v>
      </c>
      <c r="C100" s="2" t="s">
        <v>1</v>
      </c>
      <c r="D100" s="2" t="s">
        <v>2</v>
      </c>
      <c r="E100" s="2" t="s">
        <v>4</v>
      </c>
      <c r="F100" s="2" t="s">
        <v>19</v>
      </c>
      <c r="G100" s="6" t="s">
        <v>20</v>
      </c>
      <c r="H100" s="4" t="s">
        <v>27</v>
      </c>
      <c r="K100" s="59" t="s">
        <v>249</v>
      </c>
      <c r="L100" s="59" t="s">
        <v>250</v>
      </c>
      <c r="M100" s="59" t="s">
        <v>251</v>
      </c>
      <c r="N100" s="59" t="s">
        <v>252</v>
      </c>
      <c r="O100" s="59" t="s">
        <v>253</v>
      </c>
      <c r="P100" s="59" t="s">
        <v>254</v>
      </c>
      <c r="Q100" s="59" t="s">
        <v>255</v>
      </c>
      <c r="R100" s="59" t="s">
        <v>256</v>
      </c>
      <c r="S100" s="59" t="s">
        <v>277</v>
      </c>
      <c r="T100" s="59" t="s">
        <v>258</v>
      </c>
      <c r="U100" s="59" t="s">
        <v>259</v>
      </c>
      <c r="V100" s="59" t="s">
        <v>260</v>
      </c>
      <c r="W100" s="59" t="s">
        <v>261</v>
      </c>
      <c r="X100" s="59" t="s">
        <v>194</v>
      </c>
    </row>
    <row r="101" ht="12.75"/>
    <row r="102" spans="1:24" ht="12.75">
      <c r="A102" s="1">
        <v>86</v>
      </c>
      <c r="C102" s="1">
        <v>77</v>
      </c>
      <c r="D102" s="1" t="s">
        <v>17</v>
      </c>
      <c r="E102" s="1" t="s">
        <v>18</v>
      </c>
      <c r="F102" s="1">
        <v>100</v>
      </c>
      <c r="G102" s="5">
        <v>3.3</v>
      </c>
      <c r="K102" s="3">
        <f aca="true" t="shared" si="23" ref="K102:K137">K56/$X56*100</f>
        <v>2.0106500402328678</v>
      </c>
      <c r="L102" s="3">
        <f aca="true" t="shared" si="24" ref="L102:W102">L56/$X56*100</f>
        <v>15.086911325868455</v>
      </c>
      <c r="M102" s="3">
        <f t="shared" si="24"/>
        <v>0.8921411714267264</v>
      </c>
      <c r="N102" s="3">
        <f t="shared" si="24"/>
        <v>52.8691258104353</v>
      </c>
      <c r="O102" s="3">
        <f t="shared" si="24"/>
        <v>0</v>
      </c>
      <c r="P102" s="3">
        <f t="shared" si="24"/>
        <v>0</v>
      </c>
      <c r="Q102" s="3">
        <f t="shared" si="24"/>
        <v>22.380605522926537</v>
      </c>
      <c r="R102" s="3">
        <f t="shared" si="24"/>
        <v>0.4927548737285668</v>
      </c>
      <c r="S102" s="3">
        <f t="shared" si="24"/>
        <v>0</v>
      </c>
      <c r="T102" s="3">
        <f t="shared" si="24"/>
        <v>1.4462655315966912</v>
      </c>
      <c r="U102" s="3">
        <f t="shared" si="24"/>
        <v>0.279323485832242</v>
      </c>
      <c r="V102" s="3">
        <f t="shared" si="24"/>
        <v>4.542222237952623</v>
      </c>
      <c r="W102" s="3">
        <f t="shared" si="24"/>
        <v>0</v>
      </c>
      <c r="X102" s="5">
        <f>SUM(K102:W102)</f>
        <v>100.00000000000001</v>
      </c>
    </row>
    <row r="103" spans="1:24" ht="12.75">
      <c r="A103" s="1">
        <v>121</v>
      </c>
      <c r="C103" s="1">
        <v>77</v>
      </c>
      <c r="D103" s="1" t="s">
        <v>25</v>
      </c>
      <c r="E103" s="1" t="s">
        <v>26</v>
      </c>
      <c r="F103" s="1">
        <v>120</v>
      </c>
      <c r="G103" s="5">
        <v>3.3</v>
      </c>
      <c r="H103" s="3" t="s">
        <v>29</v>
      </c>
      <c r="K103" s="3">
        <f t="shared" si="23"/>
        <v>1.198925751914855</v>
      </c>
      <c r="L103" s="3">
        <f aca="true" t="shared" si="25" ref="L103:W103">L57/$X57*100</f>
        <v>14.11570402281953</v>
      </c>
      <c r="M103" s="3">
        <f t="shared" si="25"/>
        <v>0.7505968265988929</v>
      </c>
      <c r="N103" s="3">
        <f t="shared" si="25"/>
        <v>56.42182060122417</v>
      </c>
      <c r="O103" s="3">
        <f t="shared" si="25"/>
        <v>0</v>
      </c>
      <c r="P103" s="3">
        <f t="shared" si="25"/>
        <v>0</v>
      </c>
      <c r="Q103" s="3">
        <f t="shared" si="25"/>
        <v>19.238730727985647</v>
      </c>
      <c r="R103" s="3">
        <f t="shared" si="25"/>
        <v>0.303738026438554</v>
      </c>
      <c r="S103" s="3">
        <f t="shared" si="25"/>
        <v>0</v>
      </c>
      <c r="T103" s="3">
        <f t="shared" si="25"/>
        <v>1.37762664940305</v>
      </c>
      <c r="U103" s="3">
        <f t="shared" si="25"/>
        <v>0.16937433507234037</v>
      </c>
      <c r="V103" s="3">
        <f t="shared" si="25"/>
        <v>6.423483058542994</v>
      </c>
      <c r="W103" s="3">
        <f t="shared" si="25"/>
        <v>0</v>
      </c>
      <c r="X103" s="5">
        <f aca="true" t="shared" si="26" ref="X103:X139">SUM(K103:W103)</f>
        <v>100.00000000000004</v>
      </c>
    </row>
    <row r="104" spans="1:24" ht="12.75">
      <c r="A104" s="1">
        <v>125</v>
      </c>
      <c r="C104" s="1">
        <v>77</v>
      </c>
      <c r="D104" s="1" t="s">
        <v>17</v>
      </c>
      <c r="E104" s="1" t="s">
        <v>26</v>
      </c>
      <c r="F104" s="1">
        <v>80</v>
      </c>
      <c r="G104" s="5">
        <v>3.3</v>
      </c>
      <c r="H104" s="3" t="s">
        <v>33</v>
      </c>
      <c r="K104" s="3">
        <f t="shared" si="23"/>
        <v>2.42296054816602</v>
      </c>
      <c r="L104" s="3">
        <f aca="true" t="shared" si="27" ref="L104:W104">L58/$X58*100</f>
        <v>14.093097493869497</v>
      </c>
      <c r="M104" s="3">
        <f t="shared" si="27"/>
        <v>0.7084424839543922</v>
      </c>
      <c r="N104" s="3">
        <f t="shared" si="27"/>
        <v>53.2480947348687</v>
      </c>
      <c r="O104" s="3">
        <f t="shared" si="27"/>
        <v>0</v>
      </c>
      <c r="P104" s="3">
        <f t="shared" si="27"/>
        <v>0</v>
      </c>
      <c r="Q104" s="3">
        <f t="shared" si="27"/>
        <v>20.71874576372339</v>
      </c>
      <c r="R104" s="3">
        <f t="shared" si="27"/>
        <v>0.6727580110830969</v>
      </c>
      <c r="S104" s="3">
        <f t="shared" si="27"/>
        <v>0</v>
      </c>
      <c r="T104" s="3">
        <f t="shared" si="27"/>
        <v>2.7343850807591874</v>
      </c>
      <c r="U104" s="3">
        <f t="shared" si="27"/>
        <v>0.07302342212882987</v>
      </c>
      <c r="V104" s="3">
        <f t="shared" si="27"/>
        <v>5.328492461446892</v>
      </c>
      <c r="W104" s="3">
        <f t="shared" si="27"/>
        <v>0</v>
      </c>
      <c r="X104" s="5">
        <f t="shared" si="26"/>
        <v>100</v>
      </c>
    </row>
    <row r="105" spans="1:24" ht="12.75">
      <c r="A105" s="1">
        <v>126</v>
      </c>
      <c r="C105" s="1">
        <v>77</v>
      </c>
      <c r="D105" s="1" t="s">
        <v>17</v>
      </c>
      <c r="E105" s="1" t="s">
        <v>26</v>
      </c>
      <c r="F105" s="1">
        <v>100</v>
      </c>
      <c r="G105" s="5">
        <v>3.3</v>
      </c>
      <c r="H105" s="3" t="s">
        <v>34</v>
      </c>
      <c r="K105" s="3">
        <f t="shared" si="23"/>
        <v>1.6621434807184476</v>
      </c>
      <c r="L105" s="3">
        <f aca="true" t="shared" si="28" ref="L105:W105">L59/$X59*100</f>
        <v>14.411072990446502</v>
      </c>
      <c r="M105" s="3">
        <f t="shared" si="28"/>
        <v>0.9682124918010417</v>
      </c>
      <c r="N105" s="3">
        <f t="shared" si="28"/>
        <v>53.86658491311272</v>
      </c>
      <c r="O105" s="3">
        <f t="shared" si="28"/>
        <v>0</v>
      </c>
      <c r="P105" s="3">
        <f t="shared" si="28"/>
        <v>0</v>
      </c>
      <c r="Q105" s="3">
        <f t="shared" si="28"/>
        <v>21.974500659428184</v>
      </c>
      <c r="R105" s="3">
        <f t="shared" si="28"/>
        <v>0.2352880998911839</v>
      </c>
      <c r="S105" s="3">
        <f t="shared" si="28"/>
        <v>0</v>
      </c>
      <c r="T105" s="3">
        <f t="shared" si="28"/>
        <v>1.3998649699111334</v>
      </c>
      <c r="U105" s="3">
        <f t="shared" si="28"/>
        <v>0.09668074350232404</v>
      </c>
      <c r="V105" s="3">
        <f t="shared" si="28"/>
        <v>5.385651651188455</v>
      </c>
      <c r="W105" s="3">
        <f t="shared" si="28"/>
        <v>0</v>
      </c>
      <c r="X105" s="5">
        <f t="shared" si="26"/>
        <v>99.99999999999999</v>
      </c>
    </row>
    <row r="106" spans="1:24" ht="12.75">
      <c r="A106" s="1">
        <v>131</v>
      </c>
      <c r="C106" s="1">
        <v>77</v>
      </c>
      <c r="D106" s="1" t="s">
        <v>17</v>
      </c>
      <c r="E106" s="1" t="s">
        <v>26</v>
      </c>
      <c r="F106" s="1">
        <v>100</v>
      </c>
      <c r="G106" s="5">
        <v>3.3</v>
      </c>
      <c r="H106" s="3" t="s">
        <v>35</v>
      </c>
      <c r="K106" s="3">
        <f t="shared" si="23"/>
        <v>2.3746322691626918</v>
      </c>
      <c r="L106" s="3">
        <f aca="true" t="shared" si="29" ref="L106:W106">L60/$X60*100</f>
        <v>13.282047727647283</v>
      </c>
      <c r="M106" s="3">
        <f t="shared" si="29"/>
        <v>0.38838009520298755</v>
      </c>
      <c r="N106" s="3">
        <f t="shared" si="29"/>
        <v>53.28554921478384</v>
      </c>
      <c r="O106" s="3">
        <f t="shared" si="29"/>
        <v>0</v>
      </c>
      <c r="P106" s="3">
        <f t="shared" si="29"/>
        <v>0</v>
      </c>
      <c r="Q106" s="3">
        <f t="shared" si="29"/>
        <v>22.238488980074226</v>
      </c>
      <c r="R106" s="3">
        <f t="shared" si="29"/>
        <v>0.4599494398881806</v>
      </c>
      <c r="S106" s="3">
        <f t="shared" si="29"/>
        <v>0</v>
      </c>
      <c r="T106" s="3">
        <f t="shared" si="29"/>
        <v>2.5413276213982727</v>
      </c>
      <c r="U106" s="3">
        <f t="shared" si="29"/>
        <v>0.21366273468523866</v>
      </c>
      <c r="V106" s="3">
        <f t="shared" si="29"/>
        <v>5.215961917157265</v>
      </c>
      <c r="W106" s="3">
        <f t="shared" si="29"/>
        <v>0</v>
      </c>
      <c r="X106" s="5">
        <f t="shared" si="26"/>
        <v>99.99999999999997</v>
      </c>
    </row>
    <row r="107" spans="1:24" ht="12.75">
      <c r="A107" s="28">
        <v>132</v>
      </c>
      <c r="B107" s="28"/>
      <c r="C107" s="28">
        <v>77</v>
      </c>
      <c r="D107" s="28" t="s">
        <v>36</v>
      </c>
      <c r="E107" s="28" t="s">
        <v>26</v>
      </c>
      <c r="F107" s="28">
        <v>100</v>
      </c>
      <c r="G107" s="44">
        <v>3.1</v>
      </c>
      <c r="H107" s="29" t="s">
        <v>37</v>
      </c>
      <c r="K107" s="3">
        <f t="shared" si="23"/>
        <v>0.48275127085017977</v>
      </c>
      <c r="L107" s="3">
        <f aca="true" t="shared" si="30" ref="L107:W107">L61/$X61*100</f>
        <v>21.39664545252413</v>
      </c>
      <c r="M107" s="3">
        <f t="shared" si="30"/>
        <v>4.417908794062545</v>
      </c>
      <c r="N107" s="3">
        <f t="shared" si="30"/>
        <v>57.622951723097074</v>
      </c>
      <c r="O107" s="3">
        <f t="shared" si="30"/>
        <v>0</v>
      </c>
      <c r="P107" s="3">
        <f t="shared" si="30"/>
        <v>0.26864969821413087</v>
      </c>
      <c r="Q107" s="3">
        <f t="shared" si="30"/>
        <v>3.6610326416716807</v>
      </c>
      <c r="R107" s="3">
        <f t="shared" si="30"/>
        <v>0.16846481958771253</v>
      </c>
      <c r="S107" s="3">
        <f t="shared" si="30"/>
        <v>0</v>
      </c>
      <c r="T107" s="3">
        <f t="shared" si="30"/>
        <v>2.3640039869476865</v>
      </c>
      <c r="U107" s="3">
        <f t="shared" si="30"/>
        <v>8.140176445895058</v>
      </c>
      <c r="V107" s="3">
        <f t="shared" si="30"/>
        <v>1.4774151671498144</v>
      </c>
      <c r="W107" s="3">
        <f t="shared" si="30"/>
        <v>0</v>
      </c>
      <c r="X107" s="5">
        <f t="shared" si="26"/>
        <v>100.00000000000003</v>
      </c>
    </row>
    <row r="108" spans="1:24" ht="12.75">
      <c r="A108" s="28">
        <v>133</v>
      </c>
      <c r="B108" s="28"/>
      <c r="C108" s="28">
        <v>77</v>
      </c>
      <c r="D108" s="28" t="s">
        <v>36</v>
      </c>
      <c r="E108" s="28" t="s">
        <v>26</v>
      </c>
      <c r="F108" s="28">
        <v>110</v>
      </c>
      <c r="G108" s="44">
        <v>3.1</v>
      </c>
      <c r="H108" s="29" t="s">
        <v>37</v>
      </c>
      <c r="K108" s="3">
        <f t="shared" si="23"/>
        <v>0.9978139211586273</v>
      </c>
      <c r="L108" s="3">
        <f aca="true" t="shared" si="31" ref="L108:W108">L62/$X62*100</f>
        <v>22.354969259839446</v>
      </c>
      <c r="M108" s="3">
        <f t="shared" si="31"/>
        <v>3.964302203012841</v>
      </c>
      <c r="N108" s="3">
        <f t="shared" si="31"/>
        <v>56.76139583116423</v>
      </c>
      <c r="O108" s="3">
        <f t="shared" si="31"/>
        <v>0</v>
      </c>
      <c r="P108" s="3">
        <f t="shared" si="31"/>
        <v>0.4499810312381307</v>
      </c>
      <c r="Q108" s="3">
        <f t="shared" si="31"/>
        <v>2.794780521347817</v>
      </c>
      <c r="R108" s="3">
        <f t="shared" si="31"/>
        <v>0.30819621928847774</v>
      </c>
      <c r="S108" s="3">
        <f t="shared" si="31"/>
        <v>0</v>
      </c>
      <c r="T108" s="3">
        <f t="shared" si="31"/>
        <v>2.8343339127858793</v>
      </c>
      <c r="U108" s="3">
        <f t="shared" si="31"/>
        <v>7.973245162625832</v>
      </c>
      <c r="V108" s="3">
        <f t="shared" si="31"/>
        <v>1.5609819375387306</v>
      </c>
      <c r="W108" s="3">
        <f t="shared" si="31"/>
        <v>0</v>
      </c>
      <c r="X108" s="5">
        <f t="shared" si="26"/>
        <v>100</v>
      </c>
    </row>
    <row r="109" spans="1:24" ht="12.75">
      <c r="A109" s="28">
        <v>134</v>
      </c>
      <c r="B109" s="28"/>
      <c r="C109" s="28">
        <v>77</v>
      </c>
      <c r="D109" s="28" t="s">
        <v>36</v>
      </c>
      <c r="E109" s="28" t="s">
        <v>26</v>
      </c>
      <c r="F109" s="28">
        <v>100</v>
      </c>
      <c r="G109" s="44">
        <v>3.3</v>
      </c>
      <c r="H109" s="29" t="s">
        <v>37</v>
      </c>
      <c r="K109" s="3">
        <f t="shared" si="23"/>
        <v>0.6456523329176985</v>
      </c>
      <c r="L109" s="3">
        <f aca="true" t="shared" si="32" ref="L109:W109">L63/$X63*100</f>
        <v>18.773500746163375</v>
      </c>
      <c r="M109" s="3">
        <f t="shared" si="32"/>
        <v>4.315343733594153</v>
      </c>
      <c r="N109" s="3">
        <f t="shared" si="32"/>
        <v>57.08404205266976</v>
      </c>
      <c r="O109" s="3">
        <f t="shared" si="32"/>
        <v>0</v>
      </c>
      <c r="P109" s="3">
        <f t="shared" si="32"/>
        <v>0.29549003730647166</v>
      </c>
      <c r="Q109" s="3">
        <f t="shared" si="32"/>
        <v>5.072619237637904</v>
      </c>
      <c r="R109" s="3">
        <f t="shared" si="32"/>
        <v>0.1383747717877991</v>
      </c>
      <c r="S109" s="3">
        <f t="shared" si="32"/>
        <v>0</v>
      </c>
      <c r="T109" s="3">
        <f t="shared" si="32"/>
        <v>1.8892815254128912</v>
      </c>
      <c r="U109" s="3">
        <f t="shared" si="32"/>
        <v>9.814446381701341</v>
      </c>
      <c r="V109" s="3">
        <f t="shared" si="32"/>
        <v>1.9712491808086021</v>
      </c>
      <c r="W109" s="3">
        <f t="shared" si="32"/>
        <v>0</v>
      </c>
      <c r="X109" s="5">
        <f t="shared" si="26"/>
        <v>99.99999999999999</v>
      </c>
    </row>
    <row r="110" spans="1:24" ht="12.75">
      <c r="A110" s="28">
        <v>135</v>
      </c>
      <c r="B110" s="28"/>
      <c r="C110" s="28">
        <v>77</v>
      </c>
      <c r="D110" s="28" t="s">
        <v>36</v>
      </c>
      <c r="E110" s="28" t="s">
        <v>26</v>
      </c>
      <c r="F110" s="28">
        <v>100</v>
      </c>
      <c r="G110" s="44">
        <v>3.3</v>
      </c>
      <c r="H110" s="29" t="s">
        <v>38</v>
      </c>
      <c r="K110" s="3">
        <f t="shared" si="23"/>
        <v>0.8557204396073339</v>
      </c>
      <c r="L110" s="3">
        <f aca="true" t="shared" si="33" ref="L110:W110">L64/$X64*100</f>
        <v>16.41063816941023</v>
      </c>
      <c r="M110" s="3">
        <f t="shared" si="33"/>
        <v>3.108577940549653</v>
      </c>
      <c r="N110" s="3">
        <f t="shared" si="33"/>
        <v>54.27675501635708</v>
      </c>
      <c r="O110" s="3">
        <f t="shared" si="33"/>
        <v>0</v>
      </c>
      <c r="P110" s="3">
        <f t="shared" si="33"/>
        <v>0.18815769465615578</v>
      </c>
      <c r="Q110" s="3">
        <f t="shared" si="33"/>
        <v>8.345788740420279</v>
      </c>
      <c r="R110" s="3">
        <f t="shared" si="33"/>
        <v>0.11922756026936997</v>
      </c>
      <c r="S110" s="3">
        <f t="shared" si="33"/>
        <v>0</v>
      </c>
      <c r="T110" s="3">
        <f t="shared" si="33"/>
        <v>1.6380463840434727</v>
      </c>
      <c r="U110" s="3">
        <f t="shared" si="33"/>
        <v>12.36972680142352</v>
      </c>
      <c r="V110" s="3">
        <f t="shared" si="33"/>
        <v>2.6873612532629108</v>
      </c>
      <c r="W110" s="3">
        <f t="shared" si="33"/>
        <v>0</v>
      </c>
      <c r="X110" s="5">
        <f t="shared" si="26"/>
        <v>100</v>
      </c>
    </row>
    <row r="111" spans="1:24" ht="12.75">
      <c r="A111" s="28">
        <v>146</v>
      </c>
      <c r="B111" s="28"/>
      <c r="C111" s="28">
        <v>17</v>
      </c>
      <c r="D111" s="28" t="s">
        <v>51</v>
      </c>
      <c r="E111" s="28" t="s">
        <v>26</v>
      </c>
      <c r="F111" s="28">
        <v>100</v>
      </c>
      <c r="G111" s="44">
        <v>3.3</v>
      </c>
      <c r="H111" s="29" t="s">
        <v>52</v>
      </c>
      <c r="K111" s="3">
        <f t="shared" si="23"/>
        <v>0.4455121017130436</v>
      </c>
      <c r="L111" s="3">
        <f aca="true" t="shared" si="34" ref="L111:W111">L65/$X65*100</f>
        <v>36.499215070643636</v>
      </c>
      <c r="M111" s="3">
        <f t="shared" si="34"/>
        <v>0.7328882525114864</v>
      </c>
      <c r="N111" s="3">
        <f t="shared" si="34"/>
        <v>57.004847585695316</v>
      </c>
      <c r="O111" s="3">
        <f t="shared" si="34"/>
        <v>0</v>
      </c>
      <c r="P111" s="3">
        <f t="shared" si="34"/>
        <v>0</v>
      </c>
      <c r="Q111" s="3">
        <f t="shared" si="34"/>
        <v>0.8062058297537105</v>
      </c>
      <c r="R111" s="3">
        <f t="shared" si="34"/>
        <v>0</v>
      </c>
      <c r="S111" s="3">
        <f t="shared" si="34"/>
        <v>0</v>
      </c>
      <c r="T111" s="3">
        <f t="shared" si="34"/>
        <v>0.728335853924551</v>
      </c>
      <c r="U111" s="3">
        <f t="shared" si="34"/>
        <v>0.3399443744812662</v>
      </c>
      <c r="V111" s="3">
        <f t="shared" si="34"/>
        <v>3.4430509312769906</v>
      </c>
      <c r="W111" s="3">
        <f t="shared" si="34"/>
        <v>0</v>
      </c>
      <c r="X111" s="5">
        <f t="shared" si="26"/>
        <v>99.99999999999999</v>
      </c>
    </row>
    <row r="112" spans="1:24" ht="12.75">
      <c r="A112" s="28">
        <v>147</v>
      </c>
      <c r="B112" s="28"/>
      <c r="C112" s="28">
        <v>17</v>
      </c>
      <c r="D112" s="28" t="s">
        <v>51</v>
      </c>
      <c r="E112" s="28" t="s">
        <v>26</v>
      </c>
      <c r="F112" s="28">
        <v>100</v>
      </c>
      <c r="G112" s="44">
        <v>3.3</v>
      </c>
      <c r="H112" s="29" t="s">
        <v>53</v>
      </c>
      <c r="K112" s="3">
        <f t="shared" si="23"/>
        <v>0.6541879440793786</v>
      </c>
      <c r="L112" s="3">
        <f aca="true" t="shared" si="35" ref="L112:W112">L66/$X66*100</f>
        <v>18.345431606000773</v>
      </c>
      <c r="M112" s="3">
        <f t="shared" si="35"/>
        <v>0.634476512515803</v>
      </c>
      <c r="N112" s="3">
        <f t="shared" si="35"/>
        <v>55.625467444340615</v>
      </c>
      <c r="O112" s="3">
        <f t="shared" si="35"/>
        <v>0</v>
      </c>
      <c r="P112" s="3">
        <f t="shared" si="35"/>
        <v>0.10145554578546974</v>
      </c>
      <c r="Q112" s="3">
        <f t="shared" si="35"/>
        <v>13.371093241377864</v>
      </c>
      <c r="R112" s="3">
        <f t="shared" si="35"/>
        <v>0.04588404244780367</v>
      </c>
      <c r="S112" s="3">
        <f t="shared" si="35"/>
        <v>0</v>
      </c>
      <c r="T112" s="3">
        <f t="shared" si="35"/>
        <v>0.6438736559321155</v>
      </c>
      <c r="U112" s="3">
        <f t="shared" si="35"/>
        <v>0.3565519810767768</v>
      </c>
      <c r="V112" s="3">
        <f t="shared" si="35"/>
        <v>10.221578026443403</v>
      </c>
      <c r="W112" s="3">
        <f t="shared" si="35"/>
        <v>0</v>
      </c>
      <c r="X112" s="5">
        <f t="shared" si="26"/>
        <v>100</v>
      </c>
    </row>
    <row r="113" spans="1:24" ht="12.75">
      <c r="A113" s="28">
        <v>148</v>
      </c>
      <c r="B113" s="28"/>
      <c r="C113" s="28">
        <v>17</v>
      </c>
      <c r="D113" s="28" t="s">
        <v>51</v>
      </c>
      <c r="E113" s="28" t="s">
        <v>26</v>
      </c>
      <c r="F113" s="28">
        <v>100</v>
      </c>
      <c r="G113" s="44">
        <v>3.3</v>
      </c>
      <c r="H113" s="29" t="s">
        <v>54</v>
      </c>
      <c r="K113" s="3">
        <f t="shared" si="23"/>
        <v>0.740954458857867</v>
      </c>
      <c r="L113" s="3">
        <f aca="true" t="shared" si="36" ref="L113:W113">L67/$X67*100</f>
        <v>16.120371540916185</v>
      </c>
      <c r="M113" s="3">
        <f t="shared" si="36"/>
        <v>0.8343693253480416</v>
      </c>
      <c r="N113" s="3">
        <f t="shared" si="36"/>
        <v>55.258913071295815</v>
      </c>
      <c r="O113" s="3">
        <f t="shared" si="36"/>
        <v>0</v>
      </c>
      <c r="P113" s="3">
        <f t="shared" si="36"/>
        <v>0</v>
      </c>
      <c r="Q113" s="3">
        <f t="shared" si="36"/>
        <v>17.7661703839602</v>
      </c>
      <c r="R113" s="3">
        <f t="shared" si="36"/>
        <v>0.250104436111968</v>
      </c>
      <c r="S113" s="3">
        <f t="shared" si="36"/>
        <v>0</v>
      </c>
      <c r="T113" s="3">
        <f t="shared" si="36"/>
        <v>1.2654108064440375</v>
      </c>
      <c r="U113" s="3">
        <f t="shared" si="36"/>
        <v>0.33653527066704236</v>
      </c>
      <c r="V113" s="3">
        <f t="shared" si="36"/>
        <v>7.427170706398846</v>
      </c>
      <c r="W113" s="3">
        <f t="shared" si="36"/>
        <v>0</v>
      </c>
      <c r="X113" s="5">
        <f t="shared" si="26"/>
        <v>100</v>
      </c>
    </row>
    <row r="114" spans="1:24" ht="12.75">
      <c r="A114" s="28">
        <v>149</v>
      </c>
      <c r="B114" s="28"/>
      <c r="C114" s="28">
        <v>27</v>
      </c>
      <c r="D114" s="28" t="s">
        <v>55</v>
      </c>
      <c r="E114" s="28" t="s">
        <v>26</v>
      </c>
      <c r="F114" s="28">
        <v>120</v>
      </c>
      <c r="G114" s="44">
        <v>3.5</v>
      </c>
      <c r="H114" s="29" t="s">
        <v>56</v>
      </c>
      <c r="K114" s="3">
        <f t="shared" si="23"/>
        <v>0.4241079625505872</v>
      </c>
      <c r="L114" s="3">
        <f aca="true" t="shared" si="37" ref="L114:W114">L68/$X68*100</f>
        <v>27.7597524417456</v>
      </c>
      <c r="M114" s="3">
        <f t="shared" si="37"/>
        <v>0.2325591473682794</v>
      </c>
      <c r="N114" s="3">
        <f t="shared" si="37"/>
        <v>55.910539997504706</v>
      </c>
      <c r="O114" s="3">
        <f t="shared" si="37"/>
        <v>0</v>
      </c>
      <c r="P114" s="3">
        <f t="shared" si="37"/>
        <v>0</v>
      </c>
      <c r="Q114" s="3">
        <f t="shared" si="37"/>
        <v>1.5349451138971881</v>
      </c>
      <c r="R114" s="3">
        <f t="shared" si="37"/>
        <v>0</v>
      </c>
      <c r="S114" s="3">
        <f t="shared" si="37"/>
        <v>0</v>
      </c>
      <c r="T114" s="3">
        <f t="shared" si="37"/>
        <v>1.0400156377551428</v>
      </c>
      <c r="U114" s="3">
        <f t="shared" si="37"/>
        <v>0.9708363621600083</v>
      </c>
      <c r="V114" s="3">
        <f t="shared" si="37"/>
        <v>12.127243337018486</v>
      </c>
      <c r="W114" s="3">
        <f t="shared" si="37"/>
        <v>0</v>
      </c>
      <c r="X114" s="5">
        <f t="shared" si="26"/>
        <v>100.00000000000001</v>
      </c>
    </row>
    <row r="115" spans="1:24" ht="12.75">
      <c r="A115" s="28">
        <v>150</v>
      </c>
      <c r="B115" s="28"/>
      <c r="C115" s="28">
        <v>27</v>
      </c>
      <c r="D115" s="28" t="s">
        <v>55</v>
      </c>
      <c r="E115" s="28" t="s">
        <v>26</v>
      </c>
      <c r="F115" s="28">
        <v>120</v>
      </c>
      <c r="G115" s="44">
        <v>3.4</v>
      </c>
      <c r="H115" s="29" t="s">
        <v>58</v>
      </c>
      <c r="K115" s="3">
        <f t="shared" si="23"/>
        <v>4.561638357637199</v>
      </c>
      <c r="L115" s="3">
        <f aca="true" t="shared" si="38" ref="L115:W115">L69/$X69*100</f>
        <v>12.993999888424593</v>
      </c>
      <c r="M115" s="3">
        <f t="shared" si="38"/>
        <v>0.43833522865964314</v>
      </c>
      <c r="N115" s="3">
        <f t="shared" si="38"/>
        <v>55.610816698594064</v>
      </c>
      <c r="O115" s="3">
        <f t="shared" si="38"/>
        <v>0</v>
      </c>
      <c r="P115" s="3">
        <f t="shared" si="38"/>
        <v>0</v>
      </c>
      <c r="Q115" s="3">
        <f t="shared" si="38"/>
        <v>13.828778516276568</v>
      </c>
      <c r="R115" s="3">
        <f t="shared" si="38"/>
        <v>0.7054862962401927</v>
      </c>
      <c r="S115" s="3">
        <f t="shared" si="38"/>
        <v>0</v>
      </c>
      <c r="T115" s="3">
        <f t="shared" si="38"/>
        <v>9.819036553763752</v>
      </c>
      <c r="U115" s="3">
        <f t="shared" si="38"/>
        <v>0.21878817289746996</v>
      </c>
      <c r="V115" s="3">
        <f t="shared" si="38"/>
        <v>1.8231202875065116</v>
      </c>
      <c r="W115" s="3">
        <f t="shared" si="38"/>
        <v>0</v>
      </c>
      <c r="X115" s="5">
        <f t="shared" si="26"/>
        <v>100.00000000000001</v>
      </c>
    </row>
    <row r="116" spans="1:24" ht="12.75">
      <c r="A116" s="28">
        <v>151</v>
      </c>
      <c r="B116" s="28"/>
      <c r="C116" s="28">
        <v>27</v>
      </c>
      <c r="D116" s="28" t="s">
        <v>55</v>
      </c>
      <c r="E116" s="28" t="s">
        <v>26</v>
      </c>
      <c r="F116" s="28">
        <v>120</v>
      </c>
      <c r="G116" s="44">
        <v>3.4</v>
      </c>
      <c r="H116" s="29" t="s">
        <v>59</v>
      </c>
      <c r="K116" s="3">
        <f t="shared" si="23"/>
        <v>0.28503392538347133</v>
      </c>
      <c r="L116" s="3">
        <f aca="true" t="shared" si="39" ref="L116:W116">L70/$X70*100</f>
        <v>29.28243008207027</v>
      </c>
      <c r="M116" s="3">
        <f t="shared" si="39"/>
        <v>0.46889414378991184</v>
      </c>
      <c r="N116" s="3">
        <f t="shared" si="39"/>
        <v>55.53553542505373</v>
      </c>
      <c r="O116" s="3">
        <f t="shared" si="39"/>
        <v>0</v>
      </c>
      <c r="P116" s="3">
        <f t="shared" si="39"/>
        <v>0</v>
      </c>
      <c r="Q116" s="3">
        <f t="shared" si="39"/>
        <v>1.8053068368592367</v>
      </c>
      <c r="R116" s="3">
        <f t="shared" si="39"/>
        <v>0.36735253242387367</v>
      </c>
      <c r="S116" s="3">
        <f t="shared" si="39"/>
        <v>0</v>
      </c>
      <c r="T116" s="3">
        <f t="shared" si="39"/>
        <v>0.6989723510654052</v>
      </c>
      <c r="U116" s="3">
        <f t="shared" si="39"/>
        <v>0.6524784339045969</v>
      </c>
      <c r="V116" s="3">
        <f t="shared" si="39"/>
        <v>10.903996269449493</v>
      </c>
      <c r="W116" s="3">
        <f t="shared" si="39"/>
        <v>0</v>
      </c>
      <c r="X116" s="5">
        <f t="shared" si="26"/>
        <v>99.99999999999999</v>
      </c>
    </row>
    <row r="117" spans="1:24" ht="12.75">
      <c r="A117" s="28">
        <v>152</v>
      </c>
      <c r="B117" s="28"/>
      <c r="C117" s="28">
        <v>27</v>
      </c>
      <c r="D117" s="28" t="s">
        <v>55</v>
      </c>
      <c r="E117" s="28" t="s">
        <v>26</v>
      </c>
      <c r="F117" s="28">
        <v>120</v>
      </c>
      <c r="G117" s="44">
        <v>3.4</v>
      </c>
      <c r="H117" s="29" t="s">
        <v>60</v>
      </c>
      <c r="K117" s="3">
        <f t="shared" si="23"/>
        <v>5.540283990940081</v>
      </c>
      <c r="L117" s="3">
        <f aca="true" t="shared" si="40" ref="L117:W117">L71/$X71*100</f>
        <v>12.974403739241597</v>
      </c>
      <c r="M117" s="3">
        <f t="shared" si="40"/>
        <v>0.6239258573040178</v>
      </c>
      <c r="N117" s="3">
        <f t="shared" si="40"/>
        <v>52.960841478994816</v>
      </c>
      <c r="O117" s="3">
        <f t="shared" si="40"/>
        <v>0</v>
      </c>
      <c r="P117" s="3">
        <f t="shared" si="40"/>
        <v>0</v>
      </c>
      <c r="Q117" s="3">
        <f t="shared" si="40"/>
        <v>14.011755467543058</v>
      </c>
      <c r="R117" s="3">
        <f t="shared" si="40"/>
        <v>0.9628659809364478</v>
      </c>
      <c r="S117" s="3">
        <f t="shared" si="40"/>
        <v>0</v>
      </c>
      <c r="T117" s="3">
        <f t="shared" si="40"/>
        <v>10.283475531703088</v>
      </c>
      <c r="U117" s="3">
        <f t="shared" si="40"/>
        <v>0.17364182156589653</v>
      </c>
      <c r="V117" s="3">
        <f t="shared" si="40"/>
        <v>2.4688061317709864</v>
      </c>
      <c r="W117" s="3">
        <f t="shared" si="40"/>
        <v>0</v>
      </c>
      <c r="X117" s="5">
        <f t="shared" si="26"/>
        <v>99.99999999999999</v>
      </c>
    </row>
    <row r="118" spans="1:24" ht="12.75">
      <c r="A118" s="28">
        <v>153</v>
      </c>
      <c r="B118" s="28"/>
      <c r="C118" s="28">
        <v>27</v>
      </c>
      <c r="D118" s="28" t="s">
        <v>55</v>
      </c>
      <c r="E118" s="28" t="s">
        <v>26</v>
      </c>
      <c r="F118" s="28">
        <v>120</v>
      </c>
      <c r="G118" s="44">
        <v>3.4</v>
      </c>
      <c r="H118" s="29" t="s">
        <v>61</v>
      </c>
      <c r="K118" s="3">
        <f t="shared" si="23"/>
        <v>0.28197977279654973</v>
      </c>
      <c r="L118" s="3">
        <f aca="true" t="shared" si="41" ref="L118:W118">L72/$X72*100</f>
        <v>28.785321401436743</v>
      </c>
      <c r="M118" s="3">
        <f t="shared" si="41"/>
        <v>0.23193495994140212</v>
      </c>
      <c r="N118" s="3">
        <f t="shared" si="41"/>
        <v>54.940469420344584</v>
      </c>
      <c r="O118" s="3">
        <f t="shared" si="41"/>
        <v>0</v>
      </c>
      <c r="P118" s="3">
        <f t="shared" si="41"/>
        <v>0</v>
      </c>
      <c r="Q118" s="3">
        <f t="shared" si="41"/>
        <v>2.296237994931826</v>
      </c>
      <c r="R118" s="3">
        <f t="shared" si="41"/>
        <v>0.36341633189719885</v>
      </c>
      <c r="S118" s="3">
        <f t="shared" si="41"/>
        <v>0</v>
      </c>
      <c r="T118" s="3">
        <f t="shared" si="41"/>
        <v>0.6914828278048982</v>
      </c>
      <c r="U118" s="3">
        <f t="shared" si="41"/>
        <v>0.9682306428938642</v>
      </c>
      <c r="V118" s="3">
        <f t="shared" si="41"/>
        <v>11.44092664795294</v>
      </c>
      <c r="W118" s="3">
        <f t="shared" si="41"/>
        <v>0</v>
      </c>
      <c r="X118" s="5">
        <f t="shared" si="26"/>
        <v>100</v>
      </c>
    </row>
    <row r="119" spans="1:24" ht="12.75">
      <c r="A119" s="14">
        <v>154</v>
      </c>
      <c r="B119" s="14"/>
      <c r="C119" s="14">
        <v>41</v>
      </c>
      <c r="D119" s="14" t="s">
        <v>62</v>
      </c>
      <c r="E119" s="14" t="s">
        <v>26</v>
      </c>
      <c r="F119" s="14">
        <v>100</v>
      </c>
      <c r="G119" s="15">
        <v>3.3</v>
      </c>
      <c r="H119" s="16" t="s">
        <v>63</v>
      </c>
      <c r="K119" s="3">
        <f t="shared" si="23"/>
        <v>0.8595293159405845</v>
      </c>
      <c r="L119" s="3">
        <f aca="true" t="shared" si="42" ref="L119:W119">L73/$X73*100</f>
        <v>29.806631328304235</v>
      </c>
      <c r="M119" s="3">
        <f t="shared" si="42"/>
        <v>0.7069829707429978</v>
      </c>
      <c r="N119" s="3">
        <f t="shared" si="42"/>
        <v>43.3253808920448</v>
      </c>
      <c r="O119" s="3">
        <f t="shared" si="42"/>
        <v>0</v>
      </c>
      <c r="P119" s="3">
        <f t="shared" si="42"/>
        <v>0</v>
      </c>
      <c r="Q119" s="3">
        <f t="shared" si="42"/>
        <v>8.295562704175193</v>
      </c>
      <c r="R119" s="3">
        <f t="shared" si="42"/>
        <v>0.3692546077085828</v>
      </c>
      <c r="S119" s="3">
        <f t="shared" si="42"/>
        <v>0</v>
      </c>
      <c r="T119" s="3">
        <f t="shared" si="42"/>
        <v>0.7025914850479158</v>
      </c>
      <c r="U119" s="3">
        <f t="shared" si="42"/>
        <v>0.6558568320192004</v>
      </c>
      <c r="V119" s="3">
        <f t="shared" si="42"/>
        <v>15.278209864016487</v>
      </c>
      <c r="W119" s="3">
        <f t="shared" si="42"/>
        <v>0</v>
      </c>
      <c r="X119" s="5">
        <f t="shared" si="26"/>
        <v>100</v>
      </c>
    </row>
    <row r="120" spans="1:24" ht="12.75">
      <c r="A120" s="28">
        <v>155</v>
      </c>
      <c r="B120" s="28"/>
      <c r="C120" s="28">
        <v>41</v>
      </c>
      <c r="D120" s="28" t="s">
        <v>62</v>
      </c>
      <c r="E120" s="28" t="s">
        <v>26</v>
      </c>
      <c r="F120" s="28">
        <v>80</v>
      </c>
      <c r="G120" s="44">
        <v>3.3</v>
      </c>
      <c r="H120" s="29" t="s">
        <v>63</v>
      </c>
      <c r="K120" s="3">
        <f t="shared" si="23"/>
        <v>1.7783910156642713</v>
      </c>
      <c r="L120" s="3">
        <f aca="true" t="shared" si="43" ref="L120:W120">L74/$X74*100</f>
        <v>17.63647168373616</v>
      </c>
      <c r="M120" s="3">
        <f t="shared" si="43"/>
        <v>0.6828535462093057</v>
      </c>
      <c r="N120" s="3">
        <f t="shared" si="43"/>
        <v>51.22369497531637</v>
      </c>
      <c r="O120" s="3">
        <f t="shared" si="43"/>
        <v>0</v>
      </c>
      <c r="P120" s="3">
        <f t="shared" si="43"/>
        <v>0</v>
      </c>
      <c r="Q120" s="3">
        <f t="shared" si="43"/>
        <v>14.731891657558304</v>
      </c>
      <c r="R120" s="3">
        <f t="shared" si="43"/>
        <v>0.42941365638462203</v>
      </c>
      <c r="S120" s="3">
        <f t="shared" si="43"/>
        <v>0</v>
      </c>
      <c r="T120" s="3">
        <f t="shared" si="43"/>
        <v>3.6767603574429675</v>
      </c>
      <c r="U120" s="3">
        <f t="shared" si="43"/>
        <v>0.43220187057813936</v>
      </c>
      <c r="V120" s="3">
        <f t="shared" si="43"/>
        <v>9.40832123710985</v>
      </c>
      <c r="W120" s="3">
        <f t="shared" si="43"/>
        <v>0</v>
      </c>
      <c r="X120" s="5">
        <f t="shared" si="26"/>
        <v>100</v>
      </c>
    </row>
    <row r="121" spans="1:24" ht="12.75">
      <c r="A121" s="28">
        <v>158</v>
      </c>
      <c r="B121" s="28"/>
      <c r="C121" s="28">
        <v>41</v>
      </c>
      <c r="D121" s="28" t="s">
        <v>62</v>
      </c>
      <c r="E121" s="28" t="s">
        <v>26</v>
      </c>
      <c r="F121" s="28">
        <v>70</v>
      </c>
      <c r="G121" s="44">
        <v>3.3</v>
      </c>
      <c r="H121" s="29" t="s">
        <v>69</v>
      </c>
      <c r="K121" s="3">
        <f t="shared" si="23"/>
        <v>1.0990827447955502</v>
      </c>
      <c r="L121" s="3">
        <f aca="true" t="shared" si="44" ref="L121:W121">L75/$X75*100</f>
        <v>16.394330889520567</v>
      </c>
      <c r="M121" s="3">
        <f t="shared" si="44"/>
        <v>0.5963451743260391</v>
      </c>
      <c r="N121" s="3">
        <f t="shared" si="44"/>
        <v>52.631121221488144</v>
      </c>
      <c r="O121" s="3">
        <f t="shared" si="44"/>
        <v>0</v>
      </c>
      <c r="P121" s="3">
        <f t="shared" si="44"/>
        <v>0</v>
      </c>
      <c r="Q121" s="3">
        <f t="shared" si="44"/>
        <v>17.45334109605455</v>
      </c>
      <c r="R121" s="3">
        <f t="shared" si="44"/>
        <v>0.725933476170405</v>
      </c>
      <c r="S121" s="3">
        <f t="shared" si="44"/>
        <v>0</v>
      </c>
      <c r="T121" s="3">
        <f t="shared" si="44"/>
        <v>2.5252170084536654</v>
      </c>
      <c r="U121" s="3">
        <f t="shared" si="44"/>
        <v>0.3306095091324714</v>
      </c>
      <c r="V121" s="3">
        <f t="shared" si="44"/>
        <v>8.244018880058611</v>
      </c>
      <c r="W121" s="3">
        <f t="shared" si="44"/>
        <v>0</v>
      </c>
      <c r="X121" s="5">
        <f t="shared" si="26"/>
        <v>100</v>
      </c>
    </row>
    <row r="122" spans="1:24" ht="12.75">
      <c r="A122" s="28">
        <v>160</v>
      </c>
      <c r="B122" s="28"/>
      <c r="C122" s="28">
        <v>41</v>
      </c>
      <c r="D122" s="28" t="s">
        <v>62</v>
      </c>
      <c r="E122" s="28" t="s">
        <v>26</v>
      </c>
      <c r="F122" s="28">
        <v>120</v>
      </c>
      <c r="G122" s="44">
        <v>3.3</v>
      </c>
      <c r="H122" s="29" t="s">
        <v>70</v>
      </c>
      <c r="K122" s="3">
        <f t="shared" si="23"/>
        <v>1.1165337791554126</v>
      </c>
      <c r="L122" s="3">
        <f aca="true" t="shared" si="45" ref="L122:W122">L76/$X76*100</f>
        <v>15.485824889165395</v>
      </c>
      <c r="M122" s="3">
        <f t="shared" si="45"/>
        <v>0.7894213780250794</v>
      </c>
      <c r="N122" s="3">
        <f t="shared" si="45"/>
        <v>52.7303897279091</v>
      </c>
      <c r="O122" s="3">
        <f t="shared" si="45"/>
        <v>0</v>
      </c>
      <c r="P122" s="3">
        <f t="shared" si="45"/>
        <v>0</v>
      </c>
      <c r="Q122" s="3">
        <f t="shared" si="45"/>
        <v>18.376904897112414</v>
      </c>
      <c r="R122" s="3">
        <f t="shared" si="45"/>
        <v>0.558729457663115</v>
      </c>
      <c r="S122" s="3">
        <f t="shared" si="45"/>
        <v>0</v>
      </c>
      <c r="T122" s="3">
        <f t="shared" si="45"/>
        <v>1.842056754112674</v>
      </c>
      <c r="U122" s="3">
        <f t="shared" si="45"/>
        <v>0.4712317239003022</v>
      </c>
      <c r="V122" s="3">
        <f t="shared" si="45"/>
        <v>8.628907392956481</v>
      </c>
      <c r="W122" s="3">
        <f t="shared" si="45"/>
        <v>0</v>
      </c>
      <c r="X122" s="5">
        <f t="shared" si="26"/>
        <v>99.99999999999997</v>
      </c>
    </row>
    <row r="123" spans="1:24" ht="12.75">
      <c r="A123" s="1">
        <v>170</v>
      </c>
      <c r="C123" s="1">
        <v>57</v>
      </c>
      <c r="D123" s="1" t="s">
        <v>91</v>
      </c>
      <c r="E123" s="1" t="s">
        <v>26</v>
      </c>
      <c r="F123" s="1">
        <v>120</v>
      </c>
      <c r="G123" s="5">
        <v>3.3</v>
      </c>
      <c r="H123" s="3" t="s">
        <v>93</v>
      </c>
      <c r="K123" s="3">
        <f t="shared" si="23"/>
        <v>0</v>
      </c>
      <c r="L123" s="3">
        <f aca="true" t="shared" si="46" ref="L123:W123">L77/$X77*100</f>
        <v>35.054947840805326</v>
      </c>
      <c r="M123" s="3">
        <f t="shared" si="46"/>
        <v>2.73652265519787</v>
      </c>
      <c r="N123" s="3">
        <f t="shared" si="46"/>
        <v>56.3142781297977</v>
      </c>
      <c r="O123" s="3">
        <f t="shared" si="46"/>
        <v>0</v>
      </c>
      <c r="P123" s="3">
        <f t="shared" si="46"/>
        <v>0</v>
      </c>
      <c r="Q123" s="3">
        <f t="shared" si="46"/>
        <v>2.4395998331032325</v>
      </c>
      <c r="R123" s="3">
        <f t="shared" si="46"/>
        <v>0</v>
      </c>
      <c r="S123" s="3">
        <f t="shared" si="46"/>
        <v>0</v>
      </c>
      <c r="T123" s="3">
        <f t="shared" si="46"/>
        <v>1.191166395328519</v>
      </c>
      <c r="U123" s="3">
        <f t="shared" si="46"/>
        <v>0.756114401967649</v>
      </c>
      <c r="V123" s="3">
        <f t="shared" si="46"/>
        <v>1.5073707437997044</v>
      </c>
      <c r="W123" s="3">
        <f t="shared" si="46"/>
        <v>0</v>
      </c>
      <c r="X123" s="5">
        <f t="shared" si="26"/>
        <v>100</v>
      </c>
    </row>
    <row r="124" spans="1:24" ht="12.75">
      <c r="A124" s="39">
        <v>183</v>
      </c>
      <c r="B124" s="39"/>
      <c r="C124" s="39">
        <v>57</v>
      </c>
      <c r="D124" s="39" t="s">
        <v>91</v>
      </c>
      <c r="E124" s="39" t="s">
        <v>26</v>
      </c>
      <c r="F124" s="39">
        <v>150</v>
      </c>
      <c r="G124" s="40">
        <v>3.3</v>
      </c>
      <c r="H124" s="41" t="s">
        <v>166</v>
      </c>
      <c r="K124" s="3">
        <f t="shared" si="23"/>
        <v>0.9045790937859322</v>
      </c>
      <c r="L124" s="3">
        <f aca="true" t="shared" si="47" ref="L124:W124">L78/$X78*100</f>
        <v>15.46672857885983</v>
      </c>
      <c r="M124" s="3">
        <f t="shared" si="47"/>
        <v>0.6524997344180171</v>
      </c>
      <c r="N124" s="3">
        <f t="shared" si="47"/>
        <v>58.029712530488986</v>
      </c>
      <c r="O124" s="3">
        <f t="shared" si="47"/>
        <v>0</v>
      </c>
      <c r="P124" s="3">
        <f t="shared" si="47"/>
        <v>0.12360370105585564</v>
      </c>
      <c r="Q124" s="3">
        <f t="shared" si="47"/>
        <v>20.384302308787483</v>
      </c>
      <c r="R124" s="3">
        <f t="shared" si="47"/>
        <v>0</v>
      </c>
      <c r="S124" s="3">
        <f t="shared" si="47"/>
        <v>0</v>
      </c>
      <c r="T124" s="3">
        <f t="shared" si="47"/>
        <v>1.9103518981301086</v>
      </c>
      <c r="U124" s="3">
        <f t="shared" si="47"/>
        <v>0.35273670343556407</v>
      </c>
      <c r="V124" s="3">
        <f t="shared" si="47"/>
        <v>1.9450904911042486</v>
      </c>
      <c r="W124" s="3">
        <f t="shared" si="47"/>
        <v>0.23039495993397563</v>
      </c>
      <c r="X124" s="5">
        <f t="shared" si="26"/>
        <v>100</v>
      </c>
    </row>
    <row r="125" spans="1:24" ht="12.75">
      <c r="A125" s="1">
        <v>194</v>
      </c>
      <c r="C125" s="1">
        <v>80</v>
      </c>
      <c r="D125" s="1" t="s">
        <v>99</v>
      </c>
      <c r="E125" s="1" t="s">
        <v>26</v>
      </c>
      <c r="F125" s="1">
        <v>90</v>
      </c>
      <c r="G125" s="5">
        <v>3.2</v>
      </c>
      <c r="H125" s="3" t="s">
        <v>104</v>
      </c>
      <c r="K125" s="3">
        <f t="shared" si="23"/>
        <v>0</v>
      </c>
      <c r="L125" s="3">
        <f aca="true" t="shared" si="48" ref="L125:W125">L79/$X79*100</f>
        <v>15.39095391198278</v>
      </c>
      <c r="M125" s="3">
        <f t="shared" si="48"/>
        <v>6.99521929835718</v>
      </c>
      <c r="N125" s="3">
        <f t="shared" si="48"/>
        <v>46.51679451722228</v>
      </c>
      <c r="O125" s="3">
        <f t="shared" si="48"/>
        <v>0</v>
      </c>
      <c r="P125" s="3">
        <f t="shared" si="48"/>
        <v>0</v>
      </c>
      <c r="Q125" s="3">
        <f t="shared" si="48"/>
        <v>29.109867518803124</v>
      </c>
      <c r="R125" s="3">
        <f t="shared" si="48"/>
        <v>1.2007648891509832</v>
      </c>
      <c r="S125" s="3">
        <f t="shared" si="48"/>
        <v>0.6792380713289886</v>
      </c>
      <c r="T125" s="3">
        <f t="shared" si="48"/>
        <v>0.04640858399956875</v>
      </c>
      <c r="U125" s="3">
        <f t="shared" si="48"/>
        <v>0</v>
      </c>
      <c r="V125" s="3">
        <f t="shared" si="48"/>
        <v>0.06075320915509853</v>
      </c>
      <c r="W125" s="3">
        <f t="shared" si="48"/>
        <v>0</v>
      </c>
      <c r="X125" s="5">
        <f t="shared" si="26"/>
        <v>100</v>
      </c>
    </row>
    <row r="126" spans="1:24" ht="12.75">
      <c r="A126" s="1">
        <v>195</v>
      </c>
      <c r="C126" s="1">
        <v>80</v>
      </c>
      <c r="D126" s="1" t="s">
        <v>99</v>
      </c>
      <c r="E126" s="1" t="s">
        <v>26</v>
      </c>
      <c r="F126" s="1">
        <v>90</v>
      </c>
      <c r="G126" s="5">
        <v>3.2</v>
      </c>
      <c r="H126" s="3" t="s">
        <v>101</v>
      </c>
      <c r="K126" s="3">
        <f t="shared" si="23"/>
        <v>0</v>
      </c>
      <c r="L126" s="3">
        <f aca="true" t="shared" si="49" ref="L126:W126">L80/$X80*100</f>
        <v>17.82632421613375</v>
      </c>
      <c r="M126" s="3">
        <f t="shared" si="49"/>
        <v>1.3402602123235563</v>
      </c>
      <c r="N126" s="3">
        <f t="shared" si="49"/>
        <v>52.76848131834717</v>
      </c>
      <c r="O126" s="3">
        <f t="shared" si="49"/>
        <v>0</v>
      </c>
      <c r="P126" s="3">
        <f t="shared" si="49"/>
        <v>0</v>
      </c>
      <c r="Q126" s="3">
        <f t="shared" si="49"/>
        <v>26.993522672554715</v>
      </c>
      <c r="R126" s="3">
        <f t="shared" si="49"/>
        <v>0.3115241027906945</v>
      </c>
      <c r="S126" s="3">
        <f t="shared" si="49"/>
        <v>0.4881749422974068</v>
      </c>
      <c r="T126" s="3">
        <f t="shared" si="49"/>
        <v>0.14644312292649428</v>
      </c>
      <c r="U126" s="3">
        <f t="shared" si="49"/>
        <v>0</v>
      </c>
      <c r="V126" s="3">
        <f t="shared" si="49"/>
        <v>0.1252694126262089</v>
      </c>
      <c r="W126" s="3">
        <f t="shared" si="49"/>
        <v>0</v>
      </c>
      <c r="X126" s="5">
        <f t="shared" si="26"/>
        <v>100</v>
      </c>
    </row>
    <row r="127" spans="1:24" ht="12.75">
      <c r="A127" s="1">
        <v>196</v>
      </c>
      <c r="C127" s="1">
        <v>80</v>
      </c>
      <c r="D127" s="1" t="s">
        <v>99</v>
      </c>
      <c r="E127" s="1" t="s">
        <v>26</v>
      </c>
      <c r="F127" s="1">
        <v>100</v>
      </c>
      <c r="G127" s="5">
        <v>3.2</v>
      </c>
      <c r="H127" s="3" t="s">
        <v>102</v>
      </c>
      <c r="K127" s="3">
        <f t="shared" si="23"/>
        <v>0</v>
      </c>
      <c r="L127" s="3">
        <f aca="true" t="shared" si="50" ref="L127:W127">L81/$X81*100</f>
        <v>26.608744510785414</v>
      </c>
      <c r="M127" s="3">
        <f t="shared" si="50"/>
        <v>0.22949729515194095</v>
      </c>
      <c r="N127" s="3">
        <f t="shared" si="50"/>
        <v>56.07504050026999</v>
      </c>
      <c r="O127" s="3">
        <f t="shared" si="50"/>
        <v>0</v>
      </c>
      <c r="P127" s="3">
        <f t="shared" si="50"/>
        <v>0</v>
      </c>
      <c r="Q127" s="3">
        <f t="shared" si="50"/>
        <v>15.384201876811673</v>
      </c>
      <c r="R127" s="3">
        <f t="shared" si="50"/>
        <v>0.14087296607038288</v>
      </c>
      <c r="S127" s="3">
        <f t="shared" si="50"/>
        <v>0.13505508298701335</v>
      </c>
      <c r="T127" s="3">
        <f t="shared" si="50"/>
        <v>0.41264528490521757</v>
      </c>
      <c r="U127" s="3">
        <f t="shared" si="50"/>
        <v>0.5004270512284908</v>
      </c>
      <c r="V127" s="3">
        <f t="shared" si="50"/>
        <v>0.5135154317898492</v>
      </c>
      <c r="W127" s="3">
        <f t="shared" si="50"/>
        <v>0</v>
      </c>
      <c r="X127" s="5">
        <f t="shared" si="26"/>
        <v>99.99999999999999</v>
      </c>
    </row>
    <row r="128" spans="1:24" ht="12.75">
      <c r="A128" s="1">
        <v>197</v>
      </c>
      <c r="C128" s="1">
        <v>80</v>
      </c>
      <c r="D128" s="1" t="s">
        <v>99</v>
      </c>
      <c r="E128" s="1" t="s">
        <v>26</v>
      </c>
      <c r="F128" s="1">
        <v>80</v>
      </c>
      <c r="G128" s="5">
        <v>3.2</v>
      </c>
      <c r="H128" s="3" t="s">
        <v>105</v>
      </c>
      <c r="K128" s="3">
        <f t="shared" si="23"/>
        <v>0</v>
      </c>
      <c r="L128" s="3">
        <f aca="true" t="shared" si="51" ref="L128:W128">L82/$X82*100</f>
        <v>37.95456137605827</v>
      </c>
      <c r="M128" s="3">
        <f t="shared" si="51"/>
        <v>0.16870880097453064</v>
      </c>
      <c r="N128" s="3">
        <f t="shared" si="51"/>
        <v>57.670880456463436</v>
      </c>
      <c r="O128" s="3">
        <f t="shared" si="51"/>
        <v>0</v>
      </c>
      <c r="P128" s="3">
        <f t="shared" si="51"/>
        <v>0</v>
      </c>
      <c r="Q128" s="3">
        <f t="shared" si="51"/>
        <v>1.6787124381858163</v>
      </c>
      <c r="R128" s="3">
        <f t="shared" si="51"/>
        <v>0</v>
      </c>
      <c r="S128" s="3">
        <f t="shared" si="51"/>
        <v>0</v>
      </c>
      <c r="T128" s="3">
        <f t="shared" si="51"/>
        <v>0.7049376719512701</v>
      </c>
      <c r="U128" s="3">
        <f t="shared" si="51"/>
        <v>0.8999236754480965</v>
      </c>
      <c r="V128" s="3">
        <f t="shared" si="51"/>
        <v>0.9222755809185798</v>
      </c>
      <c r="W128" s="3">
        <f t="shared" si="51"/>
        <v>0</v>
      </c>
      <c r="X128" s="5">
        <f t="shared" si="26"/>
        <v>99.99999999999999</v>
      </c>
    </row>
    <row r="129" spans="1:24" ht="12.75">
      <c r="A129" s="1">
        <v>198</v>
      </c>
      <c r="C129" s="1">
        <v>80</v>
      </c>
      <c r="D129" s="1" t="s">
        <v>99</v>
      </c>
      <c r="E129" s="1" t="s">
        <v>26</v>
      </c>
      <c r="F129" s="1">
        <v>100</v>
      </c>
      <c r="G129" s="5">
        <v>3.2</v>
      </c>
      <c r="H129" s="3" t="s">
        <v>106</v>
      </c>
      <c r="K129" s="3">
        <f t="shared" si="23"/>
        <v>0</v>
      </c>
      <c r="L129" s="3">
        <f aca="true" t="shared" si="52" ref="L129:W129">L83/$X83*100</f>
        <v>37.49035542512748</v>
      </c>
      <c r="M129" s="3">
        <f t="shared" si="52"/>
        <v>0.17902305504513968</v>
      </c>
      <c r="N129" s="3">
        <f t="shared" si="52"/>
        <v>60.1320050972458</v>
      </c>
      <c r="O129" s="3">
        <f t="shared" si="52"/>
        <v>0</v>
      </c>
      <c r="P129" s="3">
        <f t="shared" si="52"/>
        <v>0</v>
      </c>
      <c r="Q129" s="3">
        <f t="shared" si="52"/>
        <v>0.5514106746843471</v>
      </c>
      <c r="R129" s="3">
        <f t="shared" si="52"/>
        <v>0.04408002522195352</v>
      </c>
      <c r="S129" s="3">
        <f t="shared" si="52"/>
        <v>0.05018324353636021</v>
      </c>
      <c r="T129" s="3">
        <f t="shared" si="52"/>
        <v>0.4346112497253025</v>
      </c>
      <c r="U129" s="3">
        <f t="shared" si="52"/>
        <v>0.4875541352103354</v>
      </c>
      <c r="V129" s="3">
        <f t="shared" si="52"/>
        <v>0.63077709420328</v>
      </c>
      <c r="W129" s="3">
        <f t="shared" si="52"/>
        <v>0</v>
      </c>
      <c r="X129" s="5">
        <f t="shared" si="26"/>
        <v>100.00000000000001</v>
      </c>
    </row>
    <row r="130" spans="1:24" ht="12.75">
      <c r="A130" s="1">
        <v>203</v>
      </c>
      <c r="C130" s="1">
        <v>80</v>
      </c>
      <c r="D130" s="1" t="s">
        <v>99</v>
      </c>
      <c r="E130" s="1" t="s">
        <v>26</v>
      </c>
      <c r="F130" s="1">
        <v>75</v>
      </c>
      <c r="G130" s="5">
        <v>3.2</v>
      </c>
      <c r="H130" s="3" t="s">
        <v>109</v>
      </c>
      <c r="K130" s="3">
        <f t="shared" si="23"/>
        <v>0</v>
      </c>
      <c r="L130" s="3">
        <f aca="true" t="shared" si="53" ref="L130:W130">L84/$X84*100</f>
        <v>34.337136923964046</v>
      </c>
      <c r="M130" s="3">
        <f t="shared" si="53"/>
        <v>2.5089535838781987</v>
      </c>
      <c r="N130" s="3">
        <f t="shared" si="53"/>
        <v>55.82034590566119</v>
      </c>
      <c r="O130" s="3">
        <f t="shared" si="53"/>
        <v>0</v>
      </c>
      <c r="P130" s="3">
        <f t="shared" si="53"/>
        <v>0</v>
      </c>
      <c r="Q130" s="3">
        <f t="shared" si="53"/>
        <v>4.017824619599946</v>
      </c>
      <c r="R130" s="3">
        <f t="shared" si="53"/>
        <v>0</v>
      </c>
      <c r="S130" s="3">
        <f t="shared" si="53"/>
        <v>0</v>
      </c>
      <c r="T130" s="3">
        <f t="shared" si="53"/>
        <v>1.2890102095287501</v>
      </c>
      <c r="U130" s="3">
        <f t="shared" si="53"/>
        <v>1.102696739437439</v>
      </c>
      <c r="V130" s="3">
        <f t="shared" si="53"/>
        <v>0.9240320179304308</v>
      </c>
      <c r="W130" s="3">
        <f t="shared" si="53"/>
        <v>0</v>
      </c>
      <c r="X130" s="5">
        <f t="shared" si="26"/>
        <v>100</v>
      </c>
    </row>
    <row r="131" spans="1:24" ht="12.75">
      <c r="A131" s="1">
        <v>204</v>
      </c>
      <c r="C131" s="1">
        <v>80</v>
      </c>
      <c r="D131" s="1" t="s">
        <v>99</v>
      </c>
      <c r="E131" s="1" t="s">
        <v>26</v>
      </c>
      <c r="F131" s="1">
        <v>80</v>
      </c>
      <c r="G131" s="5">
        <v>3.2</v>
      </c>
      <c r="H131" s="3" t="s">
        <v>110</v>
      </c>
      <c r="K131" s="3">
        <f t="shared" si="23"/>
        <v>0</v>
      </c>
      <c r="L131" s="3">
        <f aca="true" t="shared" si="54" ref="L131:W131">L85/$X85*100</f>
        <v>39.96304168953335</v>
      </c>
      <c r="M131" s="3">
        <f t="shared" si="54"/>
        <v>0.22193067615470397</v>
      </c>
      <c r="N131" s="3">
        <f t="shared" si="54"/>
        <v>59.4103886571166</v>
      </c>
      <c r="O131" s="3">
        <f t="shared" si="54"/>
        <v>0</v>
      </c>
      <c r="P131" s="3">
        <f t="shared" si="54"/>
        <v>0</v>
      </c>
      <c r="Q131" s="3">
        <f t="shared" si="54"/>
        <v>0.10787247806087212</v>
      </c>
      <c r="R131" s="3">
        <f t="shared" si="54"/>
        <v>0</v>
      </c>
      <c r="S131" s="3">
        <f t="shared" si="54"/>
        <v>0</v>
      </c>
      <c r="T131" s="3">
        <f t="shared" si="54"/>
        <v>0.17310778007950062</v>
      </c>
      <c r="U131" s="3">
        <f t="shared" si="54"/>
        <v>0</v>
      </c>
      <c r="V131" s="3">
        <f t="shared" si="54"/>
        <v>0.12365871905497057</v>
      </c>
      <c r="W131" s="3">
        <f t="shared" si="54"/>
        <v>0</v>
      </c>
      <c r="X131" s="5">
        <f t="shared" si="26"/>
        <v>100</v>
      </c>
    </row>
    <row r="132" spans="1:24" ht="12.75">
      <c r="A132" s="1">
        <v>207</v>
      </c>
      <c r="C132" s="1">
        <v>56</v>
      </c>
      <c r="D132" s="1" t="s">
        <v>111</v>
      </c>
      <c r="E132" s="1" t="s">
        <v>26</v>
      </c>
      <c r="F132" s="1">
        <v>80</v>
      </c>
      <c r="G132" s="5">
        <v>3.2</v>
      </c>
      <c r="H132" s="3" t="s">
        <v>112</v>
      </c>
      <c r="K132" s="3">
        <f t="shared" si="23"/>
        <v>0</v>
      </c>
      <c r="L132" s="3">
        <f aca="true" t="shared" si="55" ref="L132:W132">L86/$X86*100</f>
        <v>38.67628719518322</v>
      </c>
      <c r="M132" s="3">
        <f t="shared" si="55"/>
        <v>0.30321775275615653</v>
      </c>
      <c r="N132" s="3">
        <f t="shared" si="55"/>
        <v>59.62775061510743</v>
      </c>
      <c r="O132" s="3">
        <f t="shared" si="55"/>
        <v>0</v>
      </c>
      <c r="P132" s="3">
        <f t="shared" si="55"/>
        <v>0</v>
      </c>
      <c r="Q132" s="3">
        <f t="shared" si="55"/>
        <v>0.1639490048149133</v>
      </c>
      <c r="R132" s="3">
        <f t="shared" si="55"/>
        <v>0.5153719909337507</v>
      </c>
      <c r="S132" s="3">
        <f t="shared" si="55"/>
        <v>0</v>
      </c>
      <c r="T132" s="3">
        <f t="shared" si="55"/>
        <v>0.4903066405985277</v>
      </c>
      <c r="U132" s="3">
        <f t="shared" si="55"/>
        <v>0.11084743914133394</v>
      </c>
      <c r="V132" s="3">
        <f t="shared" si="55"/>
        <v>0.11226936146468626</v>
      </c>
      <c r="W132" s="3">
        <f t="shared" si="55"/>
        <v>0</v>
      </c>
      <c r="X132" s="5">
        <f t="shared" si="26"/>
        <v>100.00000000000001</v>
      </c>
    </row>
    <row r="133" spans="1:24" ht="12.75">
      <c r="A133" s="1">
        <v>223</v>
      </c>
      <c r="C133" s="1">
        <v>58</v>
      </c>
      <c r="D133" s="1" t="s">
        <v>123</v>
      </c>
      <c r="E133" s="1" t="s">
        <v>26</v>
      </c>
      <c r="F133" s="1">
        <v>100</v>
      </c>
      <c r="G133" s="5">
        <v>3.5</v>
      </c>
      <c r="H133" s="3" t="s">
        <v>125</v>
      </c>
      <c r="K133" s="3">
        <f t="shared" si="23"/>
        <v>1.7696701060881825</v>
      </c>
      <c r="L133" s="3">
        <f aca="true" t="shared" si="56" ref="L133:W133">L87/$X87*100</f>
        <v>15.833486994767263</v>
      </c>
      <c r="M133" s="3">
        <f t="shared" si="56"/>
        <v>0.4555407532310711</v>
      </c>
      <c r="N133" s="3">
        <f t="shared" si="56"/>
        <v>56.15731207015428</v>
      </c>
      <c r="O133" s="3">
        <f t="shared" si="56"/>
        <v>0.7101325846955874</v>
      </c>
      <c r="P133" s="3">
        <f t="shared" si="56"/>
        <v>0</v>
      </c>
      <c r="Q133" s="3">
        <f t="shared" si="56"/>
        <v>15.127339628406805</v>
      </c>
      <c r="R133" s="3">
        <f t="shared" si="56"/>
        <v>0.28253862298689897</v>
      </c>
      <c r="S133" s="3">
        <f t="shared" si="56"/>
        <v>0</v>
      </c>
      <c r="T133" s="3">
        <f t="shared" si="56"/>
        <v>3.710109121565567</v>
      </c>
      <c r="U133" s="3">
        <f t="shared" si="56"/>
        <v>0.38628088844101705</v>
      </c>
      <c r="V133" s="3">
        <f t="shared" si="56"/>
        <v>5.567589229663322</v>
      </c>
      <c r="W133" s="3">
        <f t="shared" si="56"/>
        <v>0</v>
      </c>
      <c r="X133" s="5">
        <f t="shared" si="26"/>
        <v>100</v>
      </c>
    </row>
    <row r="134" spans="1:24" ht="12.75">
      <c r="A134" s="1">
        <v>238</v>
      </c>
      <c r="B134" s="1" t="s">
        <v>135</v>
      </c>
      <c r="C134" s="1">
        <v>10</v>
      </c>
      <c r="D134" s="1" t="s">
        <v>138</v>
      </c>
      <c r="E134" s="1" t="s">
        <v>26</v>
      </c>
      <c r="F134" s="1">
        <v>100</v>
      </c>
      <c r="G134" s="1">
        <v>3.2</v>
      </c>
      <c r="H134" s="5" t="s">
        <v>139</v>
      </c>
      <c r="K134" s="3">
        <f t="shared" si="23"/>
        <v>1.391959341727256</v>
      </c>
      <c r="L134" s="3">
        <f aca="true" t="shared" si="57" ref="L134:W134">L88/$X88*100</f>
        <v>16.242610469425877</v>
      </c>
      <c r="M134" s="3">
        <f t="shared" si="57"/>
        <v>2.528510756595586</v>
      </c>
      <c r="N134" s="3">
        <f t="shared" si="57"/>
        <v>57.739533188222914</v>
      </c>
      <c r="O134" s="3">
        <f t="shared" si="57"/>
        <v>0</v>
      </c>
      <c r="P134" s="3">
        <f t="shared" si="57"/>
        <v>0</v>
      </c>
      <c r="Q134" s="3">
        <f t="shared" si="57"/>
        <v>14.590972666013776</v>
      </c>
      <c r="R134" s="3">
        <f t="shared" si="57"/>
        <v>0.3924868568415445</v>
      </c>
      <c r="S134" s="3">
        <f t="shared" si="57"/>
        <v>0</v>
      </c>
      <c r="T134" s="3">
        <f t="shared" si="57"/>
        <v>3.564894883587321</v>
      </c>
      <c r="U134" s="3">
        <f t="shared" si="57"/>
        <v>0.6182017499569831</v>
      </c>
      <c r="V134" s="3">
        <f t="shared" si="57"/>
        <v>2.930830087628751</v>
      </c>
      <c r="W134" s="3">
        <f t="shared" si="57"/>
        <v>0</v>
      </c>
      <c r="X134" s="5">
        <f t="shared" si="26"/>
        <v>100</v>
      </c>
    </row>
    <row r="135" spans="1:24" ht="12.75">
      <c r="A135" s="1">
        <v>239</v>
      </c>
      <c r="B135" s="1" t="s">
        <v>135</v>
      </c>
      <c r="C135" s="1">
        <v>10</v>
      </c>
      <c r="D135" s="1" t="s">
        <v>138</v>
      </c>
      <c r="E135" s="1" t="s">
        <v>26</v>
      </c>
      <c r="F135" s="1">
        <v>100</v>
      </c>
      <c r="G135" s="1">
        <v>3.2</v>
      </c>
      <c r="H135" s="5" t="s">
        <v>140</v>
      </c>
      <c r="K135" s="3">
        <f t="shared" si="23"/>
        <v>2.0391433708744287</v>
      </c>
      <c r="L135" s="3">
        <f aca="true" t="shared" si="58" ref="L135:W135">L89/$X89*100</f>
        <v>14.977113624363062</v>
      </c>
      <c r="M135" s="3">
        <f t="shared" si="58"/>
        <v>1.5678315687164732</v>
      </c>
      <c r="N135" s="3">
        <f t="shared" si="58"/>
        <v>57.05456460177945</v>
      </c>
      <c r="O135" s="3">
        <f t="shared" si="58"/>
        <v>0</v>
      </c>
      <c r="P135" s="3">
        <f t="shared" si="58"/>
        <v>0</v>
      </c>
      <c r="Q135" s="3">
        <f t="shared" si="58"/>
        <v>16.67539720049302</v>
      </c>
      <c r="R135" s="3">
        <f t="shared" si="58"/>
        <v>0.6669039666254818</v>
      </c>
      <c r="S135" s="3">
        <f t="shared" si="58"/>
        <v>0</v>
      </c>
      <c r="T135" s="3">
        <f t="shared" si="58"/>
        <v>3.9179343923701877</v>
      </c>
      <c r="U135" s="3">
        <f t="shared" si="58"/>
        <v>0.518650570900405</v>
      </c>
      <c r="V135" s="3">
        <f t="shared" si="58"/>
        <v>2.582460703877507</v>
      </c>
      <c r="W135" s="3">
        <f t="shared" si="58"/>
        <v>0</v>
      </c>
      <c r="X135" s="5">
        <f t="shared" si="26"/>
        <v>100.00000000000001</v>
      </c>
    </row>
    <row r="136" spans="1:24" ht="12.75">
      <c r="A136" s="1">
        <v>241</v>
      </c>
      <c r="B136" s="1" t="s">
        <v>142</v>
      </c>
      <c r="C136" s="1">
        <v>10</v>
      </c>
      <c r="D136" s="1" t="s">
        <v>138</v>
      </c>
      <c r="E136" s="1" t="s">
        <v>26</v>
      </c>
      <c r="F136" s="1">
        <v>100</v>
      </c>
      <c r="G136" s="5">
        <v>3.2</v>
      </c>
      <c r="H136" s="3" t="s">
        <v>143</v>
      </c>
      <c r="K136" s="3">
        <f t="shared" si="23"/>
        <v>0</v>
      </c>
      <c r="L136" s="3">
        <f aca="true" t="shared" si="59" ref="L136:W136">L90/$X90*100</f>
        <v>41.08547400388484</v>
      </c>
      <c r="M136" s="3">
        <f t="shared" si="59"/>
        <v>0.24941298117618452</v>
      </c>
      <c r="N136" s="3">
        <f t="shared" si="59"/>
        <v>58.062265894266005</v>
      </c>
      <c r="O136" s="3">
        <f t="shared" si="59"/>
        <v>0</v>
      </c>
      <c r="P136" s="3">
        <f t="shared" si="59"/>
        <v>0</v>
      </c>
      <c r="Q136" s="3">
        <f t="shared" si="59"/>
        <v>0.21339427202502725</v>
      </c>
      <c r="R136" s="3">
        <f t="shared" si="59"/>
        <v>0</v>
      </c>
      <c r="S136" s="3">
        <f t="shared" si="59"/>
        <v>0</v>
      </c>
      <c r="T136" s="3">
        <f t="shared" si="59"/>
        <v>0.1351983986909957</v>
      </c>
      <c r="U136" s="3">
        <f t="shared" si="59"/>
        <v>0.10867681590796043</v>
      </c>
      <c r="V136" s="3">
        <f t="shared" si="59"/>
        <v>0.14557763404897608</v>
      </c>
      <c r="W136" s="3">
        <f t="shared" si="59"/>
        <v>0</v>
      </c>
      <c r="X136" s="5">
        <f t="shared" si="26"/>
        <v>99.99999999999997</v>
      </c>
    </row>
    <row r="137" spans="1:24" ht="12.75">
      <c r="A137" s="1">
        <v>244</v>
      </c>
      <c r="B137" s="1" t="s">
        <v>142</v>
      </c>
      <c r="C137" s="1">
        <v>10</v>
      </c>
      <c r="D137" s="1" t="s">
        <v>138</v>
      </c>
      <c r="E137" s="1" t="s">
        <v>26</v>
      </c>
      <c r="F137" s="1">
        <v>100</v>
      </c>
      <c r="G137" s="5">
        <v>3.5</v>
      </c>
      <c r="H137" s="3" t="s">
        <v>145</v>
      </c>
      <c r="K137" s="3">
        <f t="shared" si="23"/>
        <v>2.5360191930171494</v>
      </c>
      <c r="L137" s="3">
        <f aca="true" t="shared" si="60" ref="L137:W137">L91/$X91*100</f>
        <v>13.826472348955004</v>
      </c>
      <c r="M137" s="3">
        <f t="shared" si="60"/>
        <v>1.9090031191155359</v>
      </c>
      <c r="N137" s="3">
        <f t="shared" si="60"/>
        <v>55.93129802658772</v>
      </c>
      <c r="O137" s="3">
        <f t="shared" si="60"/>
        <v>0</v>
      </c>
      <c r="P137" s="3">
        <f t="shared" si="60"/>
        <v>0</v>
      </c>
      <c r="Q137" s="3">
        <f t="shared" si="60"/>
        <v>18.297981853318728</v>
      </c>
      <c r="R137" s="3">
        <f t="shared" si="60"/>
        <v>0.6055347883847693</v>
      </c>
      <c r="S137" s="3">
        <f t="shared" si="60"/>
        <v>0</v>
      </c>
      <c r="T137" s="3">
        <f t="shared" si="60"/>
        <v>4.671141611776289</v>
      </c>
      <c r="U137" s="3">
        <f t="shared" si="60"/>
        <v>0.4146618760720892</v>
      </c>
      <c r="V137" s="3">
        <f t="shared" si="60"/>
        <v>1.8078871827726957</v>
      </c>
      <c r="W137" s="3">
        <f t="shared" si="60"/>
        <v>0</v>
      </c>
      <c r="X137" s="5">
        <f t="shared" si="26"/>
        <v>100</v>
      </c>
    </row>
    <row r="138" spans="1:24" ht="12.75">
      <c r="A138" s="1">
        <v>247</v>
      </c>
      <c r="B138" s="1" t="s">
        <v>142</v>
      </c>
      <c r="C138" s="1">
        <v>10</v>
      </c>
      <c r="D138" s="1" t="s">
        <v>138</v>
      </c>
      <c r="E138" s="1" t="s">
        <v>26</v>
      </c>
      <c r="F138" s="1">
        <v>80</v>
      </c>
      <c r="G138" s="5">
        <v>3.3</v>
      </c>
      <c r="H138" s="3" t="s">
        <v>149</v>
      </c>
      <c r="K138" s="3">
        <f aca="true" t="shared" si="61" ref="K138:W138">K92/$X92*100</f>
        <v>1.385732535242928</v>
      </c>
      <c r="L138" s="3">
        <f t="shared" si="61"/>
        <v>16.156029073537535</v>
      </c>
      <c r="M138" s="3">
        <f t="shared" si="61"/>
        <v>1.580453454405324</v>
      </c>
      <c r="N138" s="3">
        <f t="shared" si="61"/>
        <v>55.50564414791378</v>
      </c>
      <c r="O138" s="3">
        <f t="shared" si="61"/>
        <v>0</v>
      </c>
      <c r="P138" s="3">
        <f t="shared" si="61"/>
        <v>0</v>
      </c>
      <c r="Q138" s="3">
        <f t="shared" si="61"/>
        <v>19.459965620561032</v>
      </c>
      <c r="R138" s="3">
        <f t="shared" si="61"/>
        <v>0.31629968501811767</v>
      </c>
      <c r="S138" s="3">
        <f t="shared" si="61"/>
        <v>0</v>
      </c>
      <c r="T138" s="3">
        <f t="shared" si="61"/>
        <v>3.2146668840373103</v>
      </c>
      <c r="U138" s="3">
        <f t="shared" si="61"/>
        <v>0.4556062529983452</v>
      </c>
      <c r="V138" s="3">
        <f t="shared" si="61"/>
        <v>1.9256023462856213</v>
      </c>
      <c r="W138" s="3">
        <f t="shared" si="61"/>
        <v>0</v>
      </c>
      <c r="X138" s="5">
        <f t="shared" si="26"/>
        <v>100</v>
      </c>
    </row>
    <row r="139" spans="1:24" ht="12.75">
      <c r="A139" s="1">
        <v>258</v>
      </c>
      <c r="B139" s="1" t="s">
        <v>171</v>
      </c>
      <c r="C139" s="1">
        <v>10</v>
      </c>
      <c r="D139" s="1" t="s">
        <v>172</v>
      </c>
      <c r="E139" s="1" t="s">
        <v>26</v>
      </c>
      <c r="F139" s="1">
        <v>80</v>
      </c>
      <c r="G139" s="5">
        <v>3.5</v>
      </c>
      <c r="H139" s="3" t="s">
        <v>175</v>
      </c>
      <c r="K139" s="3">
        <f aca="true" t="shared" si="62" ref="K139:W139">K93/$X93*100</f>
        <v>5.202382814322613</v>
      </c>
      <c r="L139" s="3">
        <f t="shared" si="62"/>
        <v>15.711705676238571</v>
      </c>
      <c r="M139" s="3">
        <f t="shared" si="62"/>
        <v>1.6814467684291168</v>
      </c>
      <c r="N139" s="3">
        <f t="shared" si="62"/>
        <v>51.83532286875763</v>
      </c>
      <c r="O139" s="3">
        <f t="shared" si="62"/>
        <v>0</v>
      </c>
      <c r="P139" s="3">
        <f t="shared" si="62"/>
        <v>0</v>
      </c>
      <c r="Q139" s="3">
        <f t="shared" si="62"/>
        <v>11.162799209281847</v>
      </c>
      <c r="R139" s="3">
        <f t="shared" si="62"/>
        <v>0.6170896881975464</v>
      </c>
      <c r="S139" s="3">
        <f t="shared" si="62"/>
        <v>0</v>
      </c>
      <c r="T139" s="3">
        <f t="shared" si="62"/>
        <v>9.115516846070497</v>
      </c>
      <c r="U139" s="3">
        <f t="shared" si="62"/>
        <v>0.4692680468865688</v>
      </c>
      <c r="V139" s="3">
        <f t="shared" si="62"/>
        <v>4.204468081815614</v>
      </c>
      <c r="W139" s="3">
        <f t="shared" si="62"/>
        <v>0</v>
      </c>
      <c r="X139" s="5">
        <f t="shared" si="26"/>
        <v>100</v>
      </c>
    </row>
    <row r="141" ht="12.75"/>
    <row r="142" ht="12.75"/>
    <row r="143" ht="12.75"/>
  </sheetData>
  <printOptions gridLines="1" horizontalCentered="1" verticalCentered="1"/>
  <pageMargins left="0.75" right="0.75" top="1" bottom="1" header="0.5" footer="0.5"/>
  <pageSetup fitToWidth="2" fitToHeight="1" horizontalDpi="600" verticalDpi="600" orientation="landscape" scale="7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1"/>
  <sheetViews>
    <sheetView workbookViewId="0" topLeftCell="A1">
      <pane ySplit="1" topLeftCell="BM2" activePane="bottomLeft" state="frozen"/>
      <selection pane="topLeft" activeCell="G1" sqref="G1"/>
      <selection pane="bottomLeft" activeCell="AF2" sqref="AF2"/>
    </sheetView>
  </sheetViews>
  <sheetFormatPr defaultColWidth="9.140625" defaultRowHeight="12.75"/>
  <cols>
    <col min="2" max="2" width="14.28125" style="0" customWidth="1"/>
    <col min="3" max="3" width="15.140625" style="0" customWidth="1"/>
    <col min="4" max="4" width="10.421875" style="0" customWidth="1"/>
    <col min="5" max="5" width="14.140625" style="0" customWidth="1"/>
    <col min="6" max="6" width="17.28125" style="0" customWidth="1"/>
    <col min="7" max="7" width="12.421875" style="0" customWidth="1"/>
    <col min="8" max="8" width="11.57421875" style="0" customWidth="1"/>
    <col min="9" max="9" width="50.57421875" style="0" customWidth="1"/>
    <col min="10" max="10" width="5.140625" style="0" customWidth="1"/>
    <col min="11" max="24" width="7.140625" style="0" customWidth="1"/>
    <col min="25" max="25" width="9.8515625" style="0" customWidth="1"/>
    <col min="26" max="26" width="4.00390625" style="0" customWidth="1"/>
    <col min="28" max="28" width="16.00390625" style="0" customWidth="1"/>
    <col min="31" max="31" width="15.421875" style="0" customWidth="1"/>
    <col min="32" max="32" width="9.00390625" style="0" customWidth="1"/>
    <col min="34" max="34" width="8.140625" style="0" customWidth="1"/>
    <col min="35" max="35" width="11.57421875" style="0" customWidth="1"/>
  </cols>
  <sheetData>
    <row r="1" spans="1:37" s="2" customFormat="1" ht="12.75">
      <c r="A1" s="2" t="s">
        <v>3</v>
      </c>
      <c r="B1" s="2" t="s">
        <v>188</v>
      </c>
      <c r="C1" s="2" t="s">
        <v>84</v>
      </c>
      <c r="D1" s="2" t="s">
        <v>1</v>
      </c>
      <c r="E1" s="2" t="s">
        <v>2</v>
      </c>
      <c r="F1" s="2" t="s">
        <v>4</v>
      </c>
      <c r="G1" s="2" t="s">
        <v>19</v>
      </c>
      <c r="H1" s="6" t="s">
        <v>20</v>
      </c>
      <c r="I1" s="4" t="s">
        <v>27</v>
      </c>
      <c r="K1" s="6" t="s">
        <v>5</v>
      </c>
      <c r="L1" s="6" t="s">
        <v>6</v>
      </c>
      <c r="M1" s="6" t="s">
        <v>7</v>
      </c>
      <c r="N1" s="6" t="s">
        <v>8</v>
      </c>
      <c r="O1" s="6" t="s">
        <v>9</v>
      </c>
      <c r="P1" s="6" t="s">
        <v>45</v>
      </c>
      <c r="Q1" s="6" t="s">
        <v>10</v>
      </c>
      <c r="R1" s="6" t="s">
        <v>11</v>
      </c>
      <c r="S1" s="6" t="s">
        <v>24</v>
      </c>
      <c r="T1" s="6" t="s">
        <v>100</v>
      </c>
      <c r="U1" s="6" t="s">
        <v>12</v>
      </c>
      <c r="V1" s="6" t="s">
        <v>13</v>
      </c>
      <c r="W1" s="6" t="s">
        <v>14</v>
      </c>
      <c r="X1" s="6" t="s">
        <v>15</v>
      </c>
      <c r="Y1" s="2" t="s">
        <v>194</v>
      </c>
      <c r="AA1" s="4" t="s">
        <v>21</v>
      </c>
      <c r="AB1" s="4" t="s">
        <v>22</v>
      </c>
      <c r="AC1" s="8" t="s">
        <v>23</v>
      </c>
      <c r="AD1" s="8" t="s">
        <v>187</v>
      </c>
      <c r="AE1" s="4" t="s">
        <v>30</v>
      </c>
      <c r="AF1" s="4" t="s">
        <v>262</v>
      </c>
      <c r="AG1" s="4" t="s">
        <v>264</v>
      </c>
      <c r="AH1" s="4" t="s">
        <v>263</v>
      </c>
      <c r="AI1" s="4" t="s">
        <v>76</v>
      </c>
      <c r="AJ1" s="13"/>
      <c r="AK1" s="2" t="s">
        <v>3</v>
      </c>
    </row>
    <row r="2" spans="1:36" ht="12.75">
      <c r="A2" s="1">
        <v>86</v>
      </c>
      <c r="B2" s="1"/>
      <c r="C2" s="1"/>
      <c r="D2" s="1">
        <v>77</v>
      </c>
      <c r="E2" s="1" t="s">
        <v>17</v>
      </c>
      <c r="F2" s="1" t="s">
        <v>18</v>
      </c>
      <c r="G2" s="1">
        <v>100</v>
      </c>
      <c r="H2" s="5">
        <v>3.3</v>
      </c>
      <c r="I2" s="3"/>
      <c r="J2" s="1"/>
      <c r="K2" s="3">
        <v>58.215</v>
      </c>
      <c r="L2" s="3">
        <v>1.483</v>
      </c>
      <c r="M2" s="3">
        <v>8.557</v>
      </c>
      <c r="N2" s="3">
        <v>0.4</v>
      </c>
      <c r="O2" s="3">
        <v>20.114</v>
      </c>
      <c r="P2" s="45">
        <v>0</v>
      </c>
      <c r="Q2" s="45">
        <v>0</v>
      </c>
      <c r="R2" s="3">
        <v>9.122</v>
      </c>
      <c r="S2" s="3">
        <v>0.141</v>
      </c>
      <c r="T2" s="45">
        <v>0</v>
      </c>
      <c r="U2" s="3">
        <v>0.435</v>
      </c>
      <c r="V2" s="3">
        <v>0.09</v>
      </c>
      <c r="W2" s="3">
        <v>1.445</v>
      </c>
      <c r="X2" s="45">
        <v>0</v>
      </c>
      <c r="Y2" s="3">
        <f>SUM(K2:X2)</f>
        <v>100.00200000000001</v>
      </c>
      <c r="AA2" s="3">
        <f aca="true" t="shared" si="0" ref="AA2:AA21">K2/O2</f>
        <v>2.894252759272149</v>
      </c>
      <c r="AB2" s="3">
        <f aca="true" t="shared" si="1" ref="AB2:AB10">(L2+M2+N2+R2+S2+U2+V2+W2)/O2</f>
        <v>1.0775082032415233</v>
      </c>
      <c r="AC2" s="7">
        <f aca="true" t="shared" si="2" ref="AC2:AC21">M2/(M2+W2)</f>
        <v>0.8555288942211557</v>
      </c>
      <c r="AD2" s="7">
        <f>W2/(W2+M2)</f>
        <v>0.14447110577884423</v>
      </c>
      <c r="AE2" s="3">
        <f aca="true" t="shared" si="3" ref="AE2:AE21">R2/(R2+M2+W2)</f>
        <v>0.4769922610332566</v>
      </c>
      <c r="AF2" s="3">
        <f>W2/($W2+$M2+$R2)*100</f>
        <v>7.555950637941852</v>
      </c>
      <c r="AG2" s="3">
        <f>R2/($W2+$M2+$R2)*100</f>
        <v>47.69922610332566</v>
      </c>
      <c r="AH2" s="3">
        <f>M2/($W2+$M2+$R2)*100</f>
        <v>44.74482325873248</v>
      </c>
      <c r="AI2" s="3" t="s">
        <v>103</v>
      </c>
      <c r="AJ2" s="12"/>
    </row>
    <row r="3" spans="1:36" ht="12.75">
      <c r="A3" s="1">
        <v>121</v>
      </c>
      <c r="B3" s="1">
        <v>30</v>
      </c>
      <c r="C3" s="1"/>
      <c r="D3" s="1">
        <v>77</v>
      </c>
      <c r="E3" s="1" t="s">
        <v>25</v>
      </c>
      <c r="F3" s="1" t="s">
        <v>26</v>
      </c>
      <c r="G3" s="1">
        <v>120</v>
      </c>
      <c r="H3" s="5">
        <v>3.3</v>
      </c>
      <c r="I3" s="3" t="s">
        <v>29</v>
      </c>
      <c r="J3" s="1"/>
      <c r="K3" s="3">
        <v>59.3</v>
      </c>
      <c r="L3" s="3">
        <v>0.875</v>
      </c>
      <c r="M3" s="3">
        <v>7.922</v>
      </c>
      <c r="N3" s="3">
        <v>0.333</v>
      </c>
      <c r="O3" s="3">
        <v>21.24</v>
      </c>
      <c r="P3" s="45">
        <v>0</v>
      </c>
      <c r="Q3" s="45">
        <v>0</v>
      </c>
      <c r="R3" s="3">
        <v>7.759</v>
      </c>
      <c r="S3" s="3">
        <v>0.086</v>
      </c>
      <c r="T3" s="45">
        <v>0</v>
      </c>
      <c r="U3" s="3">
        <v>0.41</v>
      </c>
      <c r="V3" s="3">
        <v>0.054</v>
      </c>
      <c r="W3" s="3">
        <v>2.022</v>
      </c>
      <c r="X3" s="45">
        <v>0</v>
      </c>
      <c r="Y3" s="3">
        <f aca="true" t="shared" si="4" ref="Y3:Y31">SUM(K3:X3)</f>
        <v>100.00099999999999</v>
      </c>
      <c r="AA3" s="3">
        <f t="shared" si="0"/>
        <v>2.7919020715630887</v>
      </c>
      <c r="AB3" s="3">
        <f t="shared" si="1"/>
        <v>0.9162429378531074</v>
      </c>
      <c r="AC3" s="7">
        <f t="shared" si="2"/>
        <v>0.7966613032984715</v>
      </c>
      <c r="AD3" s="7">
        <f aca="true" t="shared" si="5" ref="AD3:AD31">W3/(W3+M3)</f>
        <v>0.20333869670152857</v>
      </c>
      <c r="AE3" s="3">
        <f t="shared" si="3"/>
        <v>0.43828729593854154</v>
      </c>
      <c r="AF3" s="3"/>
      <c r="AG3" s="3"/>
      <c r="AH3" s="3"/>
      <c r="AI3" s="3" t="s">
        <v>64</v>
      </c>
      <c r="AJ3" s="12"/>
    </row>
    <row r="4" spans="1:36" ht="12.75">
      <c r="A4" s="1">
        <v>125</v>
      </c>
      <c r="B4" s="1"/>
      <c r="C4" s="1"/>
      <c r="D4" s="1">
        <v>77</v>
      </c>
      <c r="E4" s="1" t="s">
        <v>17</v>
      </c>
      <c r="F4" s="1" t="s">
        <v>26</v>
      </c>
      <c r="G4" s="1">
        <v>80</v>
      </c>
      <c r="H4" s="5">
        <v>3.3</v>
      </c>
      <c r="I4" s="3" t="s">
        <v>33</v>
      </c>
      <c r="J4" s="1"/>
      <c r="K4" s="3">
        <v>61.167</v>
      </c>
      <c r="L4" s="3">
        <v>1.671</v>
      </c>
      <c r="M4" s="3">
        <v>7.474</v>
      </c>
      <c r="N4" s="3">
        <v>0.297</v>
      </c>
      <c r="O4" s="3">
        <v>18.942</v>
      </c>
      <c r="P4" s="45">
        <v>0</v>
      </c>
      <c r="Q4" s="45">
        <v>0</v>
      </c>
      <c r="R4" s="3">
        <v>7.896</v>
      </c>
      <c r="S4" s="3">
        <v>0.18</v>
      </c>
      <c r="T4" s="45">
        <v>0</v>
      </c>
      <c r="U4" s="3">
        <v>0.769</v>
      </c>
      <c r="V4" s="3">
        <v>0.022</v>
      </c>
      <c r="W4" s="3">
        <v>1.585</v>
      </c>
      <c r="X4" s="45">
        <v>0</v>
      </c>
      <c r="Y4" s="3">
        <f t="shared" si="4"/>
        <v>100.003</v>
      </c>
      <c r="AA4" s="3">
        <f t="shared" si="0"/>
        <v>3.229173265758632</v>
      </c>
      <c r="AB4" s="3">
        <f t="shared" si="1"/>
        <v>1.0502586844050257</v>
      </c>
      <c r="AC4" s="7">
        <f t="shared" si="2"/>
        <v>0.8250358759244949</v>
      </c>
      <c r="AD4" s="7">
        <f t="shared" si="5"/>
        <v>0.174964124075505</v>
      </c>
      <c r="AE4" s="3">
        <f t="shared" si="3"/>
        <v>0.46570333235033906</v>
      </c>
      <c r="AF4" s="3"/>
      <c r="AG4" s="3"/>
      <c r="AH4" s="3"/>
      <c r="AI4" s="3" t="s">
        <v>103</v>
      </c>
      <c r="AJ4" s="12"/>
    </row>
    <row r="5" spans="1:36" ht="12.75">
      <c r="A5" s="1">
        <v>126</v>
      </c>
      <c r="B5" s="1">
        <v>31</v>
      </c>
      <c r="C5" s="1"/>
      <c r="D5" s="1">
        <v>77</v>
      </c>
      <c r="E5" s="1" t="s">
        <v>17</v>
      </c>
      <c r="F5" s="1" t="s">
        <v>26</v>
      </c>
      <c r="G5" s="1">
        <v>100</v>
      </c>
      <c r="H5" s="5">
        <v>3.3</v>
      </c>
      <c r="I5" s="3" t="s">
        <v>34</v>
      </c>
      <c r="J5" s="1"/>
      <c r="K5" s="3">
        <v>58.685</v>
      </c>
      <c r="L5" s="3">
        <v>1.22</v>
      </c>
      <c r="M5" s="3">
        <v>8.134</v>
      </c>
      <c r="N5" s="3">
        <v>0.432</v>
      </c>
      <c r="O5" s="3">
        <v>20.394</v>
      </c>
      <c r="P5" s="45">
        <v>0</v>
      </c>
      <c r="Q5" s="45">
        <v>0</v>
      </c>
      <c r="R5" s="3">
        <v>8.913</v>
      </c>
      <c r="S5" s="3">
        <v>0.067</v>
      </c>
      <c r="T5" s="45">
        <v>0</v>
      </c>
      <c r="U5" s="3">
        <v>0.419</v>
      </c>
      <c r="V5" s="3">
        <v>0.031</v>
      </c>
      <c r="W5" s="3">
        <v>1.705</v>
      </c>
      <c r="X5" s="45">
        <v>0</v>
      </c>
      <c r="Y5" s="3">
        <f t="shared" si="4"/>
        <v>100</v>
      </c>
      <c r="AA5" s="3">
        <f t="shared" si="0"/>
        <v>2.8775620280474654</v>
      </c>
      <c r="AB5" s="3">
        <f t="shared" si="1"/>
        <v>1.025840933607924</v>
      </c>
      <c r="AC5" s="7">
        <f t="shared" si="2"/>
        <v>0.826710031507267</v>
      </c>
      <c r="AD5" s="7">
        <f t="shared" si="5"/>
        <v>0.173289968492733</v>
      </c>
      <c r="AE5" s="3">
        <f t="shared" si="3"/>
        <v>0.47530930034129687</v>
      </c>
      <c r="AF5" s="3"/>
      <c r="AG5" s="3"/>
      <c r="AH5" s="3"/>
      <c r="AI5" s="3" t="s">
        <v>103</v>
      </c>
      <c r="AJ5" s="12"/>
    </row>
    <row r="6" spans="1:36" ht="12.75">
      <c r="A6" s="1">
        <v>131</v>
      </c>
      <c r="B6" s="1"/>
      <c r="C6" s="1"/>
      <c r="D6" s="1">
        <v>77</v>
      </c>
      <c r="E6" s="1" t="s">
        <v>17</v>
      </c>
      <c r="F6" s="1" t="s">
        <v>26</v>
      </c>
      <c r="G6" s="1">
        <v>100</v>
      </c>
      <c r="H6" s="5">
        <v>3.3</v>
      </c>
      <c r="I6" s="3" t="s">
        <v>35</v>
      </c>
      <c r="J6" s="1"/>
      <c r="K6" s="3">
        <v>59.038</v>
      </c>
      <c r="L6" s="3">
        <v>1.73</v>
      </c>
      <c r="M6" s="3">
        <v>7.441</v>
      </c>
      <c r="N6" s="3">
        <v>0.172</v>
      </c>
      <c r="O6" s="3">
        <v>20.024</v>
      </c>
      <c r="P6" s="45">
        <v>0</v>
      </c>
      <c r="Q6" s="45">
        <v>0</v>
      </c>
      <c r="R6" s="3">
        <v>8.953</v>
      </c>
      <c r="S6" s="3">
        <v>0.13</v>
      </c>
      <c r="T6" s="45">
        <v>0</v>
      </c>
      <c r="U6" s="3">
        <v>0.755</v>
      </c>
      <c r="V6" s="3">
        <v>0.068</v>
      </c>
      <c r="W6" s="3">
        <v>1.639</v>
      </c>
      <c r="X6" s="45">
        <v>0</v>
      </c>
      <c r="Y6" s="3">
        <f t="shared" si="4"/>
        <v>99.94999999999997</v>
      </c>
      <c r="AA6" s="3">
        <f t="shared" si="0"/>
        <v>2.9483619656412303</v>
      </c>
      <c r="AB6" s="3">
        <f t="shared" si="1"/>
        <v>1.0431482221334398</v>
      </c>
      <c r="AC6" s="7">
        <f t="shared" si="2"/>
        <v>0.8194933920704845</v>
      </c>
      <c r="AD6" s="7">
        <f t="shared" si="5"/>
        <v>0.18050660792951542</v>
      </c>
      <c r="AE6" s="3">
        <f t="shared" si="3"/>
        <v>0.49647867797926026</v>
      </c>
      <c r="AF6" s="3"/>
      <c r="AG6" s="3"/>
      <c r="AH6" s="3"/>
      <c r="AI6" s="3" t="s">
        <v>64</v>
      </c>
      <c r="AJ6" s="12"/>
    </row>
    <row r="7" spans="1:36" s="32" customFormat="1" ht="12.75">
      <c r="A7" s="28">
        <v>132</v>
      </c>
      <c r="B7" s="28"/>
      <c r="C7" s="28"/>
      <c r="D7" s="28">
        <v>77</v>
      </c>
      <c r="E7" s="28" t="s">
        <v>36</v>
      </c>
      <c r="F7" s="28" t="s">
        <v>26</v>
      </c>
      <c r="G7" s="28">
        <v>100</v>
      </c>
      <c r="H7" s="44">
        <v>3.1</v>
      </c>
      <c r="I7" s="29" t="s">
        <v>37</v>
      </c>
      <c r="J7" s="28"/>
      <c r="K7" s="29">
        <v>61.782</v>
      </c>
      <c r="L7" s="29">
        <v>0.325</v>
      </c>
      <c r="M7" s="29">
        <v>11.077</v>
      </c>
      <c r="N7" s="29">
        <v>1.808</v>
      </c>
      <c r="O7" s="29">
        <v>20.01</v>
      </c>
      <c r="P7" s="45">
        <v>0</v>
      </c>
      <c r="Q7" s="29">
        <v>0.119</v>
      </c>
      <c r="R7" s="29">
        <v>1.362</v>
      </c>
      <c r="S7" s="29">
        <v>0.044</v>
      </c>
      <c r="T7" s="45">
        <v>0</v>
      </c>
      <c r="U7" s="29">
        <v>0.649</v>
      </c>
      <c r="V7" s="29">
        <v>2.394</v>
      </c>
      <c r="W7" s="29">
        <v>0.429</v>
      </c>
      <c r="X7" s="45">
        <v>0</v>
      </c>
      <c r="Y7" s="3">
        <f t="shared" si="4"/>
        <v>99.99900000000001</v>
      </c>
      <c r="AA7" s="29">
        <f t="shared" si="0"/>
        <v>3.087556221889055</v>
      </c>
      <c r="AB7" s="29">
        <f t="shared" si="1"/>
        <v>0.9039480259870063</v>
      </c>
      <c r="AC7" s="30">
        <f t="shared" si="2"/>
        <v>0.9627151051625239</v>
      </c>
      <c r="AD7" s="7">
        <f t="shared" si="5"/>
        <v>0.0372848948374761</v>
      </c>
      <c r="AE7" s="29">
        <f t="shared" si="3"/>
        <v>0.10584395399440473</v>
      </c>
      <c r="AF7" s="29"/>
      <c r="AG7" s="29"/>
      <c r="AH7" s="29"/>
      <c r="AI7" s="29" t="s">
        <v>77</v>
      </c>
      <c r="AJ7" s="28"/>
    </row>
    <row r="8" spans="1:36" s="32" customFormat="1" ht="12.75">
      <c r="A8" s="28">
        <v>133</v>
      </c>
      <c r="B8" s="28">
        <v>32</v>
      </c>
      <c r="C8" s="28"/>
      <c r="D8" s="28">
        <v>77</v>
      </c>
      <c r="E8" s="28" t="s">
        <v>36</v>
      </c>
      <c r="F8" s="28" t="s">
        <v>26</v>
      </c>
      <c r="G8" s="28">
        <v>110</v>
      </c>
      <c r="H8" s="44">
        <v>3.1</v>
      </c>
      <c r="I8" s="29" t="s">
        <v>37</v>
      </c>
      <c r="J8" s="28"/>
      <c r="K8" s="29">
        <v>59.849</v>
      </c>
      <c r="L8" s="29">
        <v>0.701</v>
      </c>
      <c r="M8" s="29">
        <v>12.077</v>
      </c>
      <c r="N8" s="29">
        <v>1.693</v>
      </c>
      <c r="O8" s="29">
        <v>20.569</v>
      </c>
      <c r="P8" s="45">
        <v>0</v>
      </c>
      <c r="Q8" s="29">
        <v>0.208</v>
      </c>
      <c r="R8" s="29">
        <v>1.085</v>
      </c>
      <c r="S8" s="29">
        <v>0.084</v>
      </c>
      <c r="T8" s="45">
        <v>0</v>
      </c>
      <c r="U8" s="29">
        <v>0.812</v>
      </c>
      <c r="V8" s="29">
        <v>2.447</v>
      </c>
      <c r="W8" s="29">
        <v>0.473</v>
      </c>
      <c r="X8" s="45">
        <v>0</v>
      </c>
      <c r="Y8" s="3">
        <f t="shared" si="4"/>
        <v>99.99799999999999</v>
      </c>
      <c r="AA8" s="29">
        <f t="shared" si="0"/>
        <v>2.9096698915844232</v>
      </c>
      <c r="AB8" s="29">
        <f t="shared" si="1"/>
        <v>0.9418056298312996</v>
      </c>
      <c r="AC8" s="30">
        <f t="shared" si="2"/>
        <v>0.9623107569721115</v>
      </c>
      <c r="AD8" s="7">
        <f t="shared" si="5"/>
        <v>0.03768924302788844</v>
      </c>
      <c r="AE8" s="29">
        <f t="shared" si="3"/>
        <v>0.07957462412907958</v>
      </c>
      <c r="AF8" s="29"/>
      <c r="AG8" s="29"/>
      <c r="AH8" s="29"/>
      <c r="AI8" s="29" t="s">
        <v>77</v>
      </c>
      <c r="AJ8" s="28"/>
    </row>
    <row r="9" spans="1:36" s="32" customFormat="1" ht="12.75">
      <c r="A9" s="28">
        <v>134</v>
      </c>
      <c r="B9" s="28"/>
      <c r="C9" s="28"/>
      <c r="D9" s="28">
        <v>77</v>
      </c>
      <c r="E9" s="28" t="s">
        <v>36</v>
      </c>
      <c r="F9" s="28" t="s">
        <v>26</v>
      </c>
      <c r="G9" s="28">
        <v>100</v>
      </c>
      <c r="H9" s="44">
        <v>3.3</v>
      </c>
      <c r="I9" s="29" t="s">
        <v>37</v>
      </c>
      <c r="J9" s="28"/>
      <c r="K9" s="29">
        <v>61.328</v>
      </c>
      <c r="L9" s="29">
        <v>0.445</v>
      </c>
      <c r="M9" s="29">
        <v>9.95</v>
      </c>
      <c r="N9" s="29">
        <v>1.808</v>
      </c>
      <c r="O9" s="29">
        <v>20.294</v>
      </c>
      <c r="P9" s="45">
        <v>0</v>
      </c>
      <c r="Q9" s="29">
        <v>0.134</v>
      </c>
      <c r="R9" s="29">
        <v>1.932</v>
      </c>
      <c r="S9" s="29">
        <v>0.037</v>
      </c>
      <c r="T9" s="45">
        <v>0</v>
      </c>
      <c r="U9" s="29">
        <v>0.531</v>
      </c>
      <c r="V9" s="29">
        <v>2.955</v>
      </c>
      <c r="W9" s="29">
        <v>0.586</v>
      </c>
      <c r="X9" s="45">
        <v>0</v>
      </c>
      <c r="Y9" s="3">
        <f t="shared" si="4"/>
        <v>100.00000000000001</v>
      </c>
      <c r="AA9" s="29">
        <f t="shared" si="0"/>
        <v>3.021976938996748</v>
      </c>
      <c r="AB9" s="29">
        <f t="shared" si="1"/>
        <v>0.8989849216517197</v>
      </c>
      <c r="AC9" s="30">
        <f t="shared" si="2"/>
        <v>0.9443811693242217</v>
      </c>
      <c r="AD9" s="7">
        <f t="shared" si="5"/>
        <v>0.05561883067577828</v>
      </c>
      <c r="AE9" s="29">
        <f t="shared" si="3"/>
        <v>0.15495668912415783</v>
      </c>
      <c r="AF9" s="29"/>
      <c r="AG9" s="29"/>
      <c r="AH9" s="29"/>
      <c r="AI9" s="29" t="s">
        <v>77</v>
      </c>
      <c r="AJ9" s="28"/>
    </row>
    <row r="10" spans="1:36" s="32" customFormat="1" ht="12.75">
      <c r="A10" s="28">
        <v>135</v>
      </c>
      <c r="B10" s="28">
        <v>33</v>
      </c>
      <c r="C10" s="28"/>
      <c r="D10" s="28">
        <v>77</v>
      </c>
      <c r="E10" s="28" t="s">
        <v>36</v>
      </c>
      <c r="F10" s="28" t="s">
        <v>26</v>
      </c>
      <c r="G10" s="28">
        <v>100</v>
      </c>
      <c r="H10" s="44">
        <v>3.3</v>
      </c>
      <c r="I10" s="29" t="s">
        <v>38</v>
      </c>
      <c r="J10" s="28"/>
      <c r="K10" s="29">
        <v>59.297</v>
      </c>
      <c r="L10" s="29">
        <v>0.629</v>
      </c>
      <c r="M10" s="29">
        <v>9.276</v>
      </c>
      <c r="N10" s="29">
        <v>1.389</v>
      </c>
      <c r="O10" s="29">
        <v>20.579</v>
      </c>
      <c r="P10" s="45">
        <v>0</v>
      </c>
      <c r="Q10" s="29">
        <v>0.091</v>
      </c>
      <c r="R10" s="29">
        <v>3.39</v>
      </c>
      <c r="S10" s="29">
        <v>0.034</v>
      </c>
      <c r="T10" s="45">
        <v>0</v>
      </c>
      <c r="U10" s="29">
        <v>0.491</v>
      </c>
      <c r="V10" s="29">
        <v>3.972</v>
      </c>
      <c r="W10" s="29">
        <v>0.852</v>
      </c>
      <c r="X10" s="45">
        <v>0</v>
      </c>
      <c r="Y10" s="3">
        <f t="shared" si="4"/>
        <v>99.99999999999999</v>
      </c>
      <c r="AA10" s="29">
        <f t="shared" si="0"/>
        <v>2.881432528305554</v>
      </c>
      <c r="AB10" s="29">
        <f t="shared" si="1"/>
        <v>0.9734680985470626</v>
      </c>
      <c r="AC10" s="30">
        <f t="shared" si="2"/>
        <v>0.9158767772511848</v>
      </c>
      <c r="AD10" s="7">
        <f t="shared" si="5"/>
        <v>0.08412322274881516</v>
      </c>
      <c r="AE10" s="29">
        <f t="shared" si="3"/>
        <v>0.2507767421216156</v>
      </c>
      <c r="AF10" s="29"/>
      <c r="AG10" s="29"/>
      <c r="AH10" s="29"/>
      <c r="AI10" s="29" t="s">
        <v>64</v>
      </c>
      <c r="AJ10" s="28"/>
    </row>
    <row r="11" spans="1:36" s="32" customFormat="1" ht="12.75">
      <c r="A11" s="28">
        <v>147</v>
      </c>
      <c r="B11" s="28"/>
      <c r="C11" s="28"/>
      <c r="D11" s="28">
        <v>17</v>
      </c>
      <c r="E11" s="28" t="s">
        <v>51</v>
      </c>
      <c r="F11" s="28" t="s">
        <v>26</v>
      </c>
      <c r="G11" s="28">
        <v>100</v>
      </c>
      <c r="H11" s="44">
        <v>3.3</v>
      </c>
      <c r="I11" s="29" t="s">
        <v>53</v>
      </c>
      <c r="J11" s="28"/>
      <c r="K11" s="29">
        <v>62.155</v>
      </c>
      <c r="L11" s="29">
        <v>0.441</v>
      </c>
      <c r="M11" s="29">
        <v>9.51</v>
      </c>
      <c r="N11" s="29">
        <v>0.26</v>
      </c>
      <c r="O11" s="29">
        <v>19.342</v>
      </c>
      <c r="P11" s="45">
        <v>0</v>
      </c>
      <c r="Q11" s="29">
        <v>0.045</v>
      </c>
      <c r="R11" s="29">
        <v>4.981</v>
      </c>
      <c r="S11" s="29">
        <v>0.012</v>
      </c>
      <c r="T11" s="45">
        <v>0</v>
      </c>
      <c r="U11" s="29">
        <v>0.177</v>
      </c>
      <c r="V11" s="29">
        <v>0.105</v>
      </c>
      <c r="W11" s="29">
        <v>2.972</v>
      </c>
      <c r="X11" s="45">
        <v>0</v>
      </c>
      <c r="Y11" s="3">
        <f t="shared" si="4"/>
        <v>100.00000000000001</v>
      </c>
      <c r="AA11" s="29">
        <f t="shared" si="0"/>
        <v>3.2134732706028335</v>
      </c>
      <c r="AB11" s="29">
        <f aca="true" t="shared" si="6" ref="AB11:AB21">(L11+M11+N11+R11+U11+V11+W11)/O11</f>
        <v>0.9536759383724539</v>
      </c>
      <c r="AC11" s="30">
        <f t="shared" si="2"/>
        <v>0.7618971318698927</v>
      </c>
      <c r="AD11" s="7">
        <f t="shared" si="5"/>
        <v>0.23810286813010736</v>
      </c>
      <c r="AE11" s="29">
        <f t="shared" si="3"/>
        <v>0.28523163259462864</v>
      </c>
      <c r="AF11" s="29"/>
      <c r="AG11" s="29"/>
      <c r="AH11" s="29"/>
      <c r="AI11" s="29" t="s">
        <v>64</v>
      </c>
      <c r="AJ11" s="28"/>
    </row>
    <row r="12" spans="1:36" s="32" customFormat="1" ht="12.75">
      <c r="A12" s="28">
        <v>148</v>
      </c>
      <c r="B12" s="28">
        <v>23</v>
      </c>
      <c r="C12" s="28"/>
      <c r="D12" s="28">
        <v>17</v>
      </c>
      <c r="E12" s="28" t="s">
        <v>51</v>
      </c>
      <c r="F12" s="28" t="s">
        <v>26</v>
      </c>
      <c r="G12" s="28">
        <v>100</v>
      </c>
      <c r="H12" s="44">
        <v>3.3</v>
      </c>
      <c r="I12" s="29" t="s">
        <v>54</v>
      </c>
      <c r="J12" s="28"/>
      <c r="K12" s="29">
        <v>61.957</v>
      </c>
      <c r="L12" s="29">
        <v>0.504</v>
      </c>
      <c r="M12" s="29">
        <v>8.432</v>
      </c>
      <c r="N12" s="29">
        <v>0.345</v>
      </c>
      <c r="O12" s="29">
        <v>19.388</v>
      </c>
      <c r="P12" s="45">
        <v>0</v>
      </c>
      <c r="Q12" s="29">
        <v>0</v>
      </c>
      <c r="R12" s="29">
        <v>6.678</v>
      </c>
      <c r="S12" s="29">
        <v>0.066</v>
      </c>
      <c r="T12" s="45">
        <v>0</v>
      </c>
      <c r="U12" s="29">
        <v>0.351</v>
      </c>
      <c r="V12" s="29">
        <v>0.1</v>
      </c>
      <c r="W12" s="29">
        <v>2.179</v>
      </c>
      <c r="X12" s="45">
        <v>0</v>
      </c>
      <c r="Y12" s="3">
        <f t="shared" si="4"/>
        <v>100</v>
      </c>
      <c r="AA12" s="29">
        <f t="shared" si="0"/>
        <v>3.195636476170827</v>
      </c>
      <c r="AB12" s="29">
        <f t="shared" si="6"/>
        <v>0.9587889416133689</v>
      </c>
      <c r="AC12" s="30">
        <f t="shared" si="2"/>
        <v>0.7946470643671661</v>
      </c>
      <c r="AD12" s="7">
        <f t="shared" si="5"/>
        <v>0.20535293563283383</v>
      </c>
      <c r="AE12" s="29">
        <f t="shared" si="3"/>
        <v>0.3862571577303488</v>
      </c>
      <c r="AF12" s="29"/>
      <c r="AG12" s="29"/>
      <c r="AH12" s="29"/>
      <c r="AI12" s="29" t="s">
        <v>64</v>
      </c>
      <c r="AJ12" s="28"/>
    </row>
    <row r="13" spans="1:36" s="32" customFormat="1" ht="12.75">
      <c r="A13" s="28">
        <v>162</v>
      </c>
      <c r="B13" s="28">
        <v>25</v>
      </c>
      <c r="C13" s="28" t="s">
        <v>191</v>
      </c>
      <c r="D13" s="28">
        <v>27</v>
      </c>
      <c r="E13" s="28" t="s">
        <v>192</v>
      </c>
      <c r="F13" s="28" t="s">
        <v>26</v>
      </c>
      <c r="G13" s="28">
        <v>120</v>
      </c>
      <c r="H13" s="44">
        <v>3.4</v>
      </c>
      <c r="I13" s="29" t="s">
        <v>193</v>
      </c>
      <c r="J13" s="28"/>
      <c r="K13" s="29">
        <v>59.254</v>
      </c>
      <c r="L13" s="29">
        <v>4.328</v>
      </c>
      <c r="M13" s="29">
        <v>6.941</v>
      </c>
      <c r="N13" s="29">
        <v>0.258</v>
      </c>
      <c r="O13" s="29">
        <v>19.386</v>
      </c>
      <c r="P13" s="45">
        <v>0</v>
      </c>
      <c r="Q13" s="29">
        <v>0</v>
      </c>
      <c r="R13" s="29">
        <v>5.108</v>
      </c>
      <c r="S13" s="29">
        <v>0.155</v>
      </c>
      <c r="T13" s="45">
        <v>0</v>
      </c>
      <c r="U13" s="29">
        <v>3.836</v>
      </c>
      <c r="V13" s="29">
        <v>0.079</v>
      </c>
      <c r="W13" s="29">
        <v>0.656</v>
      </c>
      <c r="X13" s="45">
        <v>0</v>
      </c>
      <c r="Y13" s="3">
        <f t="shared" si="4"/>
        <v>100.00099999999999</v>
      </c>
      <c r="AA13" s="29">
        <f t="shared" si="0"/>
        <v>3.0565356442793767</v>
      </c>
      <c r="AB13" s="29">
        <f t="shared" si="6"/>
        <v>1.0938821830186733</v>
      </c>
      <c r="AC13" s="30">
        <f t="shared" si="2"/>
        <v>0.9136501250493616</v>
      </c>
      <c r="AD13" s="7">
        <f t="shared" si="5"/>
        <v>0.08634987495063842</v>
      </c>
      <c r="AE13" s="29">
        <f t="shared" si="3"/>
        <v>0.40204643841007476</v>
      </c>
      <c r="AF13" s="29"/>
      <c r="AG13" s="29"/>
      <c r="AH13" s="29"/>
      <c r="AI13" s="29" t="s">
        <v>64</v>
      </c>
      <c r="AJ13" s="28"/>
    </row>
    <row r="14" spans="1:36" s="32" customFormat="1" ht="12.75">
      <c r="A14" s="28">
        <v>150</v>
      </c>
      <c r="B14" s="28"/>
      <c r="C14" s="28"/>
      <c r="D14" s="28">
        <v>27</v>
      </c>
      <c r="E14" s="28" t="s">
        <v>55</v>
      </c>
      <c r="F14" s="28" t="s">
        <v>26</v>
      </c>
      <c r="G14" s="28">
        <v>120</v>
      </c>
      <c r="H14" s="44">
        <v>3.4</v>
      </c>
      <c r="I14" s="29" t="s">
        <v>58</v>
      </c>
      <c r="J14" s="28"/>
      <c r="K14" s="29">
        <v>61.117</v>
      </c>
      <c r="L14" s="29">
        <v>3.15</v>
      </c>
      <c r="M14" s="29">
        <v>6.9</v>
      </c>
      <c r="N14" s="29">
        <v>0.184</v>
      </c>
      <c r="O14" s="29">
        <v>19.808</v>
      </c>
      <c r="P14" s="45">
        <v>0</v>
      </c>
      <c r="Q14" s="29">
        <v>0</v>
      </c>
      <c r="R14" s="29">
        <v>5.277</v>
      </c>
      <c r="S14" s="29">
        <v>0.189</v>
      </c>
      <c r="T14" s="45">
        <v>0</v>
      </c>
      <c r="U14" s="29">
        <v>2.765</v>
      </c>
      <c r="V14" s="29">
        <v>0.066</v>
      </c>
      <c r="W14" s="29">
        <v>0.543</v>
      </c>
      <c r="X14" s="45">
        <v>0</v>
      </c>
      <c r="Y14" s="3">
        <f t="shared" si="4"/>
        <v>99.999</v>
      </c>
      <c r="AA14" s="29">
        <f t="shared" si="0"/>
        <v>3.085470516962843</v>
      </c>
      <c r="AB14" s="29">
        <f t="shared" si="6"/>
        <v>0.9534026655896607</v>
      </c>
      <c r="AC14" s="30">
        <f t="shared" si="2"/>
        <v>0.9270455461507456</v>
      </c>
      <c r="AD14" s="7">
        <f t="shared" si="5"/>
        <v>0.07295445384925434</v>
      </c>
      <c r="AE14" s="29">
        <f t="shared" si="3"/>
        <v>0.4148584905660378</v>
      </c>
      <c r="AF14" s="29"/>
      <c r="AG14" s="29"/>
      <c r="AH14" s="29"/>
      <c r="AI14" s="29" t="s">
        <v>64</v>
      </c>
      <c r="AJ14" s="28" t="s">
        <v>57</v>
      </c>
    </row>
    <row r="15" spans="1:36" s="32" customFormat="1" ht="12.75">
      <c r="A15" s="28">
        <v>152</v>
      </c>
      <c r="B15" s="28"/>
      <c r="C15" s="28"/>
      <c r="D15" s="28">
        <v>27</v>
      </c>
      <c r="E15" s="28" t="s">
        <v>55</v>
      </c>
      <c r="F15" s="28" t="s">
        <v>26</v>
      </c>
      <c r="G15" s="28">
        <v>120</v>
      </c>
      <c r="H15" s="44">
        <v>3.4</v>
      </c>
      <c r="I15" s="29" t="s">
        <v>60</v>
      </c>
      <c r="J15" s="28"/>
      <c r="K15" s="29">
        <v>60.407</v>
      </c>
      <c r="L15" s="29">
        <v>3.871</v>
      </c>
      <c r="M15" s="29">
        <v>6.971</v>
      </c>
      <c r="N15" s="29">
        <v>0.265</v>
      </c>
      <c r="O15" s="29">
        <v>19.087</v>
      </c>
      <c r="P15" s="45">
        <v>0</v>
      </c>
      <c r="Q15" s="29">
        <v>0</v>
      </c>
      <c r="R15" s="29">
        <v>5.41</v>
      </c>
      <c r="S15" s="29">
        <v>0.261</v>
      </c>
      <c r="T15" s="45">
        <v>0</v>
      </c>
      <c r="U15" s="29">
        <v>2.93</v>
      </c>
      <c r="V15" s="29">
        <v>0.053</v>
      </c>
      <c r="W15" s="29">
        <v>0.744</v>
      </c>
      <c r="X15" s="45">
        <v>0</v>
      </c>
      <c r="Y15" s="3">
        <f t="shared" si="4"/>
        <v>99.999</v>
      </c>
      <c r="AA15" s="29">
        <f t="shared" si="0"/>
        <v>3.1648242259129247</v>
      </c>
      <c r="AB15" s="29">
        <f t="shared" si="6"/>
        <v>1.0606171739927701</v>
      </c>
      <c r="AC15" s="30">
        <f t="shared" si="2"/>
        <v>0.9035644847699288</v>
      </c>
      <c r="AD15" s="7">
        <f t="shared" si="5"/>
        <v>0.0964355152300713</v>
      </c>
      <c r="AE15" s="29">
        <f t="shared" si="3"/>
        <v>0.4121904761904762</v>
      </c>
      <c r="AF15" s="29"/>
      <c r="AG15" s="29"/>
      <c r="AH15" s="29"/>
      <c r="AI15" s="29" t="s">
        <v>64</v>
      </c>
      <c r="AJ15" s="28"/>
    </row>
    <row r="16" spans="1:36" s="32" customFormat="1" ht="12.75">
      <c r="A16" s="28">
        <v>297</v>
      </c>
      <c r="B16" s="28"/>
      <c r="C16" s="28" t="s">
        <v>230</v>
      </c>
      <c r="D16" s="28">
        <v>27</v>
      </c>
      <c r="E16" s="28" t="s">
        <v>55</v>
      </c>
      <c r="F16" s="28" t="s">
        <v>26</v>
      </c>
      <c r="G16" s="28">
        <v>100</v>
      </c>
      <c r="H16" s="44">
        <v>3.3</v>
      </c>
      <c r="I16" s="29" t="s">
        <v>231</v>
      </c>
      <c r="J16" s="28"/>
      <c r="K16" s="29">
        <v>61.685</v>
      </c>
      <c r="L16" s="29">
        <v>3.363</v>
      </c>
      <c r="M16" s="29">
        <v>7.13</v>
      </c>
      <c r="N16" s="29">
        <v>0.186</v>
      </c>
      <c r="O16" s="29">
        <v>19.077</v>
      </c>
      <c r="P16" s="45">
        <v>0</v>
      </c>
      <c r="Q16" s="29">
        <v>0</v>
      </c>
      <c r="R16" s="29">
        <v>5.513</v>
      </c>
      <c r="S16" s="29">
        <v>0.064</v>
      </c>
      <c r="T16" s="45">
        <v>0</v>
      </c>
      <c r="U16" s="29">
        <v>2.329</v>
      </c>
      <c r="V16" s="29">
        <v>0.06</v>
      </c>
      <c r="W16" s="29">
        <v>0.594</v>
      </c>
      <c r="X16" s="45">
        <v>0</v>
      </c>
      <c r="Y16" s="3">
        <f t="shared" si="4"/>
        <v>100.00099999999999</v>
      </c>
      <c r="AA16" s="29">
        <f t="shared" si="0"/>
        <v>3.2334748650207055</v>
      </c>
      <c r="AB16" s="29">
        <f t="shared" si="6"/>
        <v>1.0051370760601772</v>
      </c>
      <c r="AC16" s="30">
        <f t="shared" si="2"/>
        <v>0.9230968410150181</v>
      </c>
      <c r="AD16" s="7">
        <f t="shared" si="5"/>
        <v>0.07690315898498187</v>
      </c>
      <c r="AE16" s="29">
        <f t="shared" si="3"/>
        <v>0.41648409760519756</v>
      </c>
      <c r="AF16" s="29"/>
      <c r="AG16" s="29"/>
      <c r="AH16" s="29"/>
      <c r="AI16" s="29" t="s">
        <v>64</v>
      </c>
      <c r="AJ16" s="28"/>
    </row>
    <row r="17" spans="1:36" s="32" customFormat="1" ht="12.75">
      <c r="A17" s="28">
        <v>307</v>
      </c>
      <c r="B17" s="28"/>
      <c r="C17" s="28" t="s">
        <v>233</v>
      </c>
      <c r="D17" s="28">
        <v>27</v>
      </c>
      <c r="E17" s="28" t="s">
        <v>55</v>
      </c>
      <c r="F17" s="28" t="s">
        <v>26</v>
      </c>
      <c r="G17" s="28">
        <v>100</v>
      </c>
      <c r="H17" s="44">
        <v>3.3</v>
      </c>
      <c r="I17" s="29" t="s">
        <v>231</v>
      </c>
      <c r="J17" s="28"/>
      <c r="K17" s="29">
        <v>61.377</v>
      </c>
      <c r="L17" s="29">
        <v>3.065</v>
      </c>
      <c r="M17" s="29">
        <v>7.123</v>
      </c>
      <c r="N17" s="29">
        <v>0.333</v>
      </c>
      <c r="O17" s="29">
        <v>19.507</v>
      </c>
      <c r="P17" s="45">
        <v>0</v>
      </c>
      <c r="Q17" s="29">
        <v>0</v>
      </c>
      <c r="R17" s="29">
        <v>5.764</v>
      </c>
      <c r="S17" s="29">
        <v>0.105</v>
      </c>
      <c r="T17" s="45">
        <v>0</v>
      </c>
      <c r="U17" s="29">
        <v>2.157</v>
      </c>
      <c r="V17" s="29">
        <v>0.017</v>
      </c>
      <c r="W17" s="29">
        <v>0.552</v>
      </c>
      <c r="X17" s="45">
        <v>0</v>
      </c>
      <c r="Y17" s="3">
        <f t="shared" si="4"/>
        <v>100.00000000000001</v>
      </c>
      <c r="AA17" s="29">
        <f t="shared" si="0"/>
        <v>3.1464089813912954</v>
      </c>
      <c r="AB17" s="29">
        <f t="shared" si="6"/>
        <v>0.9745732301225201</v>
      </c>
      <c r="AC17" s="30">
        <f t="shared" si="2"/>
        <v>0.9280781758957655</v>
      </c>
      <c r="AD17" s="7">
        <f t="shared" si="5"/>
        <v>0.07192182410423453</v>
      </c>
      <c r="AE17" s="29">
        <f t="shared" si="3"/>
        <v>0.4289009598928492</v>
      </c>
      <c r="AF17" s="29"/>
      <c r="AG17" s="29"/>
      <c r="AH17" s="29"/>
      <c r="AI17" s="29" t="s">
        <v>64</v>
      </c>
      <c r="AJ17" s="28"/>
    </row>
    <row r="18" spans="1:36" s="32" customFormat="1" ht="12.75">
      <c r="A18" s="28">
        <v>155</v>
      </c>
      <c r="B18" s="28"/>
      <c r="C18" s="28"/>
      <c r="D18" s="28">
        <v>41</v>
      </c>
      <c r="E18" s="28" t="s">
        <v>62</v>
      </c>
      <c r="F18" s="28" t="s">
        <v>26</v>
      </c>
      <c r="G18" s="28">
        <v>80</v>
      </c>
      <c r="H18" s="44">
        <v>3.3</v>
      </c>
      <c r="I18" s="29" t="s">
        <v>63</v>
      </c>
      <c r="J18" s="28"/>
      <c r="K18" s="29">
        <v>59.494</v>
      </c>
      <c r="L18" s="29">
        <v>1.281</v>
      </c>
      <c r="M18" s="29">
        <v>9.769</v>
      </c>
      <c r="N18" s="29">
        <v>0.299</v>
      </c>
      <c r="O18" s="29">
        <v>19.032</v>
      </c>
      <c r="P18" s="45">
        <v>0</v>
      </c>
      <c r="Q18" s="45">
        <v>0</v>
      </c>
      <c r="R18" s="29">
        <v>5.864</v>
      </c>
      <c r="S18" s="29">
        <v>0.12</v>
      </c>
      <c r="T18" s="45">
        <v>0</v>
      </c>
      <c r="U18" s="29">
        <v>1.08</v>
      </c>
      <c r="V18" s="29">
        <v>0.136</v>
      </c>
      <c r="W18" s="29">
        <v>2.923</v>
      </c>
      <c r="X18" s="45">
        <v>0</v>
      </c>
      <c r="Y18" s="3">
        <f t="shared" si="4"/>
        <v>99.998</v>
      </c>
      <c r="AA18" s="29">
        <f t="shared" si="0"/>
        <v>3.1259983186212694</v>
      </c>
      <c r="AB18" s="29">
        <f t="shared" si="6"/>
        <v>1.1218999579655315</v>
      </c>
      <c r="AC18" s="30">
        <f t="shared" si="2"/>
        <v>0.7696974472108414</v>
      </c>
      <c r="AD18" s="7">
        <f t="shared" si="5"/>
        <v>0.23030255278915854</v>
      </c>
      <c r="AE18" s="29">
        <f t="shared" si="3"/>
        <v>0.3160163828411296</v>
      </c>
      <c r="AF18" s="29"/>
      <c r="AG18" s="29"/>
      <c r="AH18" s="29"/>
      <c r="AI18" s="29" t="s">
        <v>64</v>
      </c>
      <c r="AJ18" s="28"/>
    </row>
    <row r="19" spans="1:36" s="32" customFormat="1" ht="12.75">
      <c r="A19" s="28">
        <v>158</v>
      </c>
      <c r="B19" s="28"/>
      <c r="C19" s="28"/>
      <c r="D19" s="28">
        <v>41</v>
      </c>
      <c r="E19" s="28" t="s">
        <v>62</v>
      </c>
      <c r="F19" s="28" t="s">
        <v>26</v>
      </c>
      <c r="G19" s="28">
        <v>70</v>
      </c>
      <c r="H19" s="44">
        <v>3.3</v>
      </c>
      <c r="I19" s="29" t="s">
        <v>69</v>
      </c>
      <c r="J19" s="28"/>
      <c r="K19" s="29">
        <v>61.314</v>
      </c>
      <c r="L19" s="29">
        <v>0.761</v>
      </c>
      <c r="M19" s="29">
        <v>8.729</v>
      </c>
      <c r="N19" s="29">
        <v>0.251</v>
      </c>
      <c r="O19" s="29">
        <v>18.797</v>
      </c>
      <c r="P19" s="45">
        <v>0</v>
      </c>
      <c r="Q19" s="45">
        <v>0</v>
      </c>
      <c r="R19" s="29">
        <v>6.678</v>
      </c>
      <c r="S19" s="29">
        <v>0.195</v>
      </c>
      <c r="T19" s="45">
        <v>0</v>
      </c>
      <c r="U19" s="29">
        <v>0.713</v>
      </c>
      <c r="V19" s="29">
        <v>0.1</v>
      </c>
      <c r="W19" s="29">
        <v>2.462</v>
      </c>
      <c r="X19" s="45">
        <v>0</v>
      </c>
      <c r="Y19" s="3">
        <f t="shared" si="4"/>
        <v>99.99999999999999</v>
      </c>
      <c r="AA19" s="29">
        <f t="shared" si="0"/>
        <v>3.261903495238602</v>
      </c>
      <c r="AB19" s="29">
        <f t="shared" si="6"/>
        <v>1.0477203809118476</v>
      </c>
      <c r="AC19" s="30">
        <f t="shared" si="2"/>
        <v>0.7800017871503887</v>
      </c>
      <c r="AD19" s="7">
        <f t="shared" si="5"/>
        <v>0.21999821284961132</v>
      </c>
      <c r="AE19" s="29">
        <f t="shared" si="3"/>
        <v>0.373719850019587</v>
      </c>
      <c r="AF19" s="29"/>
      <c r="AG19" s="29"/>
      <c r="AH19" s="29"/>
      <c r="AI19" s="29" t="s">
        <v>64</v>
      </c>
      <c r="AJ19" s="28"/>
    </row>
    <row r="20" spans="1:36" s="32" customFormat="1" ht="12.75">
      <c r="A20" s="28">
        <v>160</v>
      </c>
      <c r="B20" s="28">
        <v>26</v>
      </c>
      <c r="C20" s="28"/>
      <c r="D20" s="28">
        <v>41</v>
      </c>
      <c r="E20" s="28" t="s">
        <v>62</v>
      </c>
      <c r="F20" s="28" t="s">
        <v>26</v>
      </c>
      <c r="G20" s="28">
        <v>120</v>
      </c>
      <c r="H20" s="44">
        <v>3.3</v>
      </c>
      <c r="I20" s="29" t="s">
        <v>70</v>
      </c>
      <c r="J20" s="28"/>
      <c r="K20" s="29">
        <v>59.103</v>
      </c>
      <c r="L20" s="29">
        <v>0.819</v>
      </c>
      <c r="M20" s="29">
        <v>8.735</v>
      </c>
      <c r="N20" s="29">
        <v>0.352</v>
      </c>
      <c r="O20" s="29">
        <v>19.951</v>
      </c>
      <c r="P20" s="45">
        <v>0</v>
      </c>
      <c r="Q20" s="45">
        <v>0</v>
      </c>
      <c r="R20" s="29">
        <v>7.449</v>
      </c>
      <c r="S20" s="29">
        <v>0.159</v>
      </c>
      <c r="T20" s="45">
        <v>0</v>
      </c>
      <c r="U20" s="29">
        <v>0.551</v>
      </c>
      <c r="V20" s="29">
        <v>0.151</v>
      </c>
      <c r="W20" s="29">
        <v>2.73</v>
      </c>
      <c r="X20" s="45">
        <v>0</v>
      </c>
      <c r="Y20" s="3">
        <f t="shared" si="4"/>
        <v>100.00000000000001</v>
      </c>
      <c r="AA20" s="29">
        <f t="shared" si="0"/>
        <v>2.962407899353416</v>
      </c>
      <c r="AB20" s="29">
        <f t="shared" si="6"/>
        <v>1.0419026615207254</v>
      </c>
      <c r="AC20" s="30">
        <f t="shared" si="2"/>
        <v>0.7618839947666811</v>
      </c>
      <c r="AD20" s="7">
        <f t="shared" si="5"/>
        <v>0.2381160052333188</v>
      </c>
      <c r="AE20" s="29">
        <f t="shared" si="3"/>
        <v>0.39383525430897753</v>
      </c>
      <c r="AF20" s="29"/>
      <c r="AG20" s="29"/>
      <c r="AH20" s="29"/>
      <c r="AI20" s="29" t="s">
        <v>64</v>
      </c>
      <c r="AJ20" s="28"/>
    </row>
    <row r="21" spans="1:36" s="32" customFormat="1" ht="12.75">
      <c r="A21" s="14">
        <v>183</v>
      </c>
      <c r="B21" s="14">
        <v>27</v>
      </c>
      <c r="C21" s="14" t="s">
        <v>189</v>
      </c>
      <c r="D21" s="14">
        <v>57</v>
      </c>
      <c r="E21" s="14" t="s">
        <v>91</v>
      </c>
      <c r="F21" s="14" t="s">
        <v>26</v>
      </c>
      <c r="G21" s="14">
        <v>150</v>
      </c>
      <c r="H21" s="15">
        <v>3.3</v>
      </c>
      <c r="I21" s="16" t="s">
        <v>190</v>
      </c>
      <c r="J21" s="14"/>
      <c r="K21" s="16">
        <v>60.507</v>
      </c>
      <c r="L21" s="16">
        <v>0.634</v>
      </c>
      <c r="M21" s="16">
        <v>8.336</v>
      </c>
      <c r="N21" s="16">
        <v>0.278</v>
      </c>
      <c r="O21" s="16">
        <v>20.979</v>
      </c>
      <c r="P21" s="45">
        <v>0</v>
      </c>
      <c r="Q21" s="16">
        <v>0.057</v>
      </c>
      <c r="R21" s="16">
        <v>7.895</v>
      </c>
      <c r="S21" s="16">
        <v>0</v>
      </c>
      <c r="T21" s="16">
        <v>0</v>
      </c>
      <c r="U21" s="16">
        <v>0.596</v>
      </c>
      <c r="V21" s="16">
        <v>0.108</v>
      </c>
      <c r="W21" s="16">
        <v>0.588</v>
      </c>
      <c r="X21" s="16">
        <v>0.067</v>
      </c>
      <c r="Y21" s="3">
        <f t="shared" si="4"/>
        <v>100.045</v>
      </c>
      <c r="Z21" s="17"/>
      <c r="AA21" s="16">
        <f t="shared" si="0"/>
        <v>2.884169884169884</v>
      </c>
      <c r="AB21" s="16">
        <f t="shared" si="6"/>
        <v>0.8787358787358789</v>
      </c>
      <c r="AC21" s="18">
        <f t="shared" si="2"/>
        <v>0.9341102644554012</v>
      </c>
      <c r="AD21" s="7">
        <f t="shared" si="5"/>
        <v>0.06588973554459883</v>
      </c>
      <c r="AE21" s="16">
        <f t="shared" si="3"/>
        <v>0.46940959628991014</v>
      </c>
      <c r="AF21" s="16"/>
      <c r="AG21" s="16"/>
      <c r="AH21" s="16"/>
      <c r="AI21" s="16" t="s">
        <v>103</v>
      </c>
      <c r="AJ21" s="28"/>
    </row>
    <row r="22" spans="1:37" ht="12.75">
      <c r="A22" s="1">
        <v>194</v>
      </c>
      <c r="B22" s="1">
        <v>34</v>
      </c>
      <c r="C22" s="1"/>
      <c r="D22" s="1">
        <v>80</v>
      </c>
      <c r="E22" s="1" t="s">
        <v>99</v>
      </c>
      <c r="F22" s="1" t="s">
        <v>26</v>
      </c>
      <c r="G22" s="1">
        <v>90</v>
      </c>
      <c r="H22" s="5">
        <v>3.2</v>
      </c>
      <c r="I22" s="3" t="s">
        <v>104</v>
      </c>
      <c r="J22" s="1"/>
      <c r="K22" s="3">
        <v>60.907</v>
      </c>
      <c r="L22" s="3">
        <v>0</v>
      </c>
      <c r="M22" s="3">
        <v>8.13</v>
      </c>
      <c r="N22" s="3">
        <v>2.921</v>
      </c>
      <c r="O22" s="3">
        <v>16.482</v>
      </c>
      <c r="P22" s="45">
        <v>0</v>
      </c>
      <c r="Q22" s="45">
        <v>0</v>
      </c>
      <c r="R22" s="3">
        <v>11.05</v>
      </c>
      <c r="S22" s="3">
        <v>0.32</v>
      </c>
      <c r="T22" s="3">
        <v>0.159</v>
      </c>
      <c r="U22" s="3">
        <v>0.013</v>
      </c>
      <c r="V22" s="3">
        <v>0</v>
      </c>
      <c r="W22" s="3">
        <v>0.018</v>
      </c>
      <c r="X22" s="45">
        <v>0</v>
      </c>
      <c r="Y22" s="3">
        <f t="shared" si="4"/>
        <v>100</v>
      </c>
      <c r="AA22" s="25">
        <v>3.6953646402135663</v>
      </c>
      <c r="AB22" s="25">
        <v>1.3427982041014441</v>
      </c>
      <c r="AC22" s="26">
        <v>0.9977908689248894</v>
      </c>
      <c r="AD22" s="7">
        <f t="shared" si="5"/>
        <v>0.002209131075110456</v>
      </c>
      <c r="AE22" s="25">
        <v>0.5755807896655902</v>
      </c>
      <c r="AF22" s="25"/>
      <c r="AG22" s="25"/>
      <c r="AH22" s="25"/>
      <c r="AI22" s="25" t="s">
        <v>103</v>
      </c>
      <c r="AJ22" s="12"/>
      <c r="AK22" s="1">
        <v>194</v>
      </c>
    </row>
    <row r="23" spans="1:37" ht="12.75">
      <c r="A23" s="1">
        <v>195</v>
      </c>
      <c r="B23" s="1"/>
      <c r="C23" s="1"/>
      <c r="D23" s="1">
        <v>80</v>
      </c>
      <c r="E23" s="1" t="s">
        <v>99</v>
      </c>
      <c r="F23" s="1" t="s">
        <v>26</v>
      </c>
      <c r="G23" s="1">
        <v>90</v>
      </c>
      <c r="H23" s="5">
        <v>3.2</v>
      </c>
      <c r="I23" s="3" t="s">
        <v>101</v>
      </c>
      <c r="J23" s="1"/>
      <c r="K23" s="3">
        <v>59.87</v>
      </c>
      <c r="L23" s="3">
        <v>0</v>
      </c>
      <c r="M23" s="3">
        <v>9.641</v>
      </c>
      <c r="N23" s="3">
        <v>0.573</v>
      </c>
      <c r="O23" s="3">
        <v>19.143</v>
      </c>
      <c r="P23" s="45">
        <v>0</v>
      </c>
      <c r="Q23" s="45">
        <v>0</v>
      </c>
      <c r="R23" s="3">
        <v>10.491</v>
      </c>
      <c r="S23" s="3">
        <v>0.085</v>
      </c>
      <c r="T23" s="3">
        <v>0.117</v>
      </c>
      <c r="U23" s="3">
        <v>0.042</v>
      </c>
      <c r="V23" s="3">
        <v>0</v>
      </c>
      <c r="W23" s="3">
        <v>0.038</v>
      </c>
      <c r="X23" s="45">
        <v>0</v>
      </c>
      <c r="Y23" s="3">
        <f t="shared" si="4"/>
        <v>99.99999999999999</v>
      </c>
      <c r="AA23" s="3">
        <v>3.1275139737763147</v>
      </c>
      <c r="AB23" s="3">
        <v>1.0857754792874679</v>
      </c>
      <c r="AC23" s="7">
        <v>0.9960739745841513</v>
      </c>
      <c r="AD23" s="7">
        <f t="shared" si="5"/>
        <v>0.003926025415848745</v>
      </c>
      <c r="AE23" s="3">
        <v>0.5201289043133367</v>
      </c>
      <c r="AF23" s="3"/>
      <c r="AG23" s="3"/>
      <c r="AH23" s="3"/>
      <c r="AI23" s="3" t="s">
        <v>103</v>
      </c>
      <c r="AJ23" s="12"/>
      <c r="AK23" s="1">
        <v>195</v>
      </c>
    </row>
    <row r="24" spans="1:37" ht="12.75">
      <c r="A24" s="1">
        <v>196</v>
      </c>
      <c r="B24" s="1">
        <v>35</v>
      </c>
      <c r="C24" s="1"/>
      <c r="D24" s="1">
        <v>80</v>
      </c>
      <c r="E24" s="1" t="s">
        <v>99</v>
      </c>
      <c r="F24" s="1" t="s">
        <v>26</v>
      </c>
      <c r="G24" s="1">
        <v>100</v>
      </c>
      <c r="H24" s="5">
        <v>3.2</v>
      </c>
      <c r="I24" s="3" t="s">
        <v>102</v>
      </c>
      <c r="J24" s="1"/>
      <c r="K24" s="3">
        <v>59.161</v>
      </c>
      <c r="L24" s="3">
        <v>0</v>
      </c>
      <c r="M24" s="3">
        <v>14.227</v>
      </c>
      <c r="N24" s="3">
        <v>0.097</v>
      </c>
      <c r="O24" s="3">
        <v>20.111</v>
      </c>
      <c r="P24" s="45">
        <v>0</v>
      </c>
      <c r="Q24" s="45">
        <v>0</v>
      </c>
      <c r="R24" s="3">
        <v>5.911</v>
      </c>
      <c r="S24" s="3">
        <v>0.038</v>
      </c>
      <c r="T24" s="3">
        <v>0.032</v>
      </c>
      <c r="U24" s="3">
        <v>0.117</v>
      </c>
      <c r="V24" s="3">
        <v>0.152</v>
      </c>
      <c r="W24" s="3">
        <v>0.154</v>
      </c>
      <c r="X24" s="45">
        <v>0</v>
      </c>
      <c r="Y24" s="3">
        <f t="shared" si="4"/>
        <v>100</v>
      </c>
      <c r="AA24" s="3">
        <v>2.9417234349361046</v>
      </c>
      <c r="AB24" s="3">
        <v>1.0271990452985928</v>
      </c>
      <c r="AC24" s="7">
        <v>0.9892914261873305</v>
      </c>
      <c r="AD24" s="7">
        <f t="shared" si="5"/>
        <v>0.010708573812669495</v>
      </c>
      <c r="AE24" s="3">
        <v>0.2912970628819239</v>
      </c>
      <c r="AF24" s="3"/>
      <c r="AG24" s="3"/>
      <c r="AH24" s="3"/>
      <c r="AI24" s="3" t="s">
        <v>64</v>
      </c>
      <c r="AJ24" s="12"/>
      <c r="AK24" s="1">
        <v>196</v>
      </c>
    </row>
    <row r="25" spans="1:37" ht="12.75">
      <c r="A25" s="1">
        <v>203</v>
      </c>
      <c r="B25" s="1"/>
      <c r="C25" s="1"/>
      <c r="D25" s="1">
        <v>80</v>
      </c>
      <c r="E25" s="1" t="s">
        <v>99</v>
      </c>
      <c r="F25" s="1" t="s">
        <v>26</v>
      </c>
      <c r="G25" s="1">
        <v>75</v>
      </c>
      <c r="H25" s="5">
        <v>3.2</v>
      </c>
      <c r="I25" s="3" t="s">
        <v>109</v>
      </c>
      <c r="J25" s="1"/>
      <c r="K25" s="3">
        <v>61.538</v>
      </c>
      <c r="L25" s="3">
        <v>0</v>
      </c>
      <c r="M25" s="3">
        <v>16.828</v>
      </c>
      <c r="N25" s="3">
        <v>0.972</v>
      </c>
      <c r="O25" s="3">
        <v>18.35</v>
      </c>
      <c r="P25" s="45">
        <v>0</v>
      </c>
      <c r="Q25" s="45">
        <v>0</v>
      </c>
      <c r="R25" s="3">
        <v>1.415</v>
      </c>
      <c r="S25" s="3">
        <v>0</v>
      </c>
      <c r="T25" s="3">
        <v>0</v>
      </c>
      <c r="U25" s="3">
        <v>0.335</v>
      </c>
      <c r="V25" s="3">
        <v>0.307</v>
      </c>
      <c r="W25" s="3">
        <v>0.254</v>
      </c>
      <c r="X25" s="45">
        <v>0</v>
      </c>
      <c r="Y25" s="3">
        <f t="shared" si="4"/>
        <v>99.999</v>
      </c>
      <c r="AA25" s="3">
        <v>3.353569482288828</v>
      </c>
      <c r="AB25" s="3">
        <v>1.095967302452316</v>
      </c>
      <c r="AC25" s="7">
        <v>0.9851305467743823</v>
      </c>
      <c r="AD25" s="7">
        <f t="shared" si="5"/>
        <v>0.01486945322561761</v>
      </c>
      <c r="AE25" s="3">
        <v>0.07649889171216954</v>
      </c>
      <c r="AF25" s="3"/>
      <c r="AG25" s="3"/>
      <c r="AH25" s="3"/>
      <c r="AI25" s="3" t="s">
        <v>64</v>
      </c>
      <c r="AJ25" s="12"/>
      <c r="AK25" s="1">
        <v>203</v>
      </c>
    </row>
    <row r="26" spans="1:37" ht="12.75">
      <c r="A26" s="1">
        <v>223</v>
      </c>
      <c r="B26" s="1">
        <v>29</v>
      </c>
      <c r="C26" s="1"/>
      <c r="D26" s="1">
        <v>58</v>
      </c>
      <c r="E26" s="1" t="s">
        <v>123</v>
      </c>
      <c r="F26" s="1" t="s">
        <v>26</v>
      </c>
      <c r="G26" s="1">
        <v>100</v>
      </c>
      <c r="H26" s="5">
        <v>3.5</v>
      </c>
      <c r="I26" s="3" t="s">
        <v>125</v>
      </c>
      <c r="J26" s="1"/>
      <c r="K26" s="3">
        <v>61.136</v>
      </c>
      <c r="L26" s="3">
        <v>1.227</v>
      </c>
      <c r="M26" s="3">
        <v>8.442</v>
      </c>
      <c r="N26" s="3">
        <v>0.192</v>
      </c>
      <c r="O26" s="3">
        <v>20.084</v>
      </c>
      <c r="P26" s="3">
        <v>0.215</v>
      </c>
      <c r="Q26" s="3">
        <v>0</v>
      </c>
      <c r="R26" s="3">
        <v>5.796</v>
      </c>
      <c r="S26" s="3">
        <v>0.076</v>
      </c>
      <c r="T26" s="3">
        <v>0</v>
      </c>
      <c r="U26" s="3">
        <v>1.049</v>
      </c>
      <c r="V26" s="3">
        <v>0.117</v>
      </c>
      <c r="W26" s="3">
        <v>1.665</v>
      </c>
      <c r="X26" s="3">
        <v>0</v>
      </c>
      <c r="Y26" s="3">
        <f t="shared" si="4"/>
        <v>99.99900000000002</v>
      </c>
      <c r="AA26" s="3">
        <v>3.044015136427007</v>
      </c>
      <c r="AB26" s="3">
        <v>0.9205337582154949</v>
      </c>
      <c r="AC26" s="7">
        <v>0.8352626892252895</v>
      </c>
      <c r="AD26" s="7">
        <f t="shared" si="5"/>
        <v>0.1647373107747106</v>
      </c>
      <c r="AE26" s="3">
        <v>0.3644595359366158</v>
      </c>
      <c r="AF26" s="3"/>
      <c r="AG26" s="3"/>
      <c r="AH26" s="3"/>
      <c r="AI26" s="3" t="s">
        <v>64</v>
      </c>
      <c r="AJ26" s="12"/>
      <c r="AK26" s="1">
        <v>223</v>
      </c>
    </row>
    <row r="27" spans="1:37" ht="12.75">
      <c r="A27" s="1">
        <v>238</v>
      </c>
      <c r="B27" s="1"/>
      <c r="C27" s="1" t="s">
        <v>135</v>
      </c>
      <c r="D27" s="1">
        <v>10</v>
      </c>
      <c r="E27" s="1" t="s">
        <v>138</v>
      </c>
      <c r="F27" s="1" t="s">
        <v>26</v>
      </c>
      <c r="G27" s="1">
        <v>100</v>
      </c>
      <c r="H27" s="1">
        <v>3.2</v>
      </c>
      <c r="I27" s="5" t="s">
        <v>139</v>
      </c>
      <c r="J27" s="3"/>
      <c r="K27" s="3">
        <v>60.736</v>
      </c>
      <c r="L27" s="3">
        <v>0.969</v>
      </c>
      <c r="M27" s="3">
        <v>8.695</v>
      </c>
      <c r="N27" s="3">
        <v>1.07</v>
      </c>
      <c r="O27" s="3">
        <v>20.733</v>
      </c>
      <c r="P27" s="45">
        <v>0</v>
      </c>
      <c r="Q27" s="45">
        <v>0</v>
      </c>
      <c r="R27" s="3">
        <v>5.613</v>
      </c>
      <c r="S27" s="3">
        <v>0.106</v>
      </c>
      <c r="T27" s="3">
        <v>0</v>
      </c>
      <c r="U27" s="3">
        <v>1.012</v>
      </c>
      <c r="V27" s="3">
        <v>0.188</v>
      </c>
      <c r="W27" s="3">
        <v>0.88</v>
      </c>
      <c r="X27" s="3">
        <v>0</v>
      </c>
      <c r="Y27" s="3">
        <f t="shared" si="4"/>
        <v>100.002</v>
      </c>
      <c r="AA27" s="3">
        <v>2.929436164568562</v>
      </c>
      <c r="AB27" s="3">
        <v>0.8887763468866059</v>
      </c>
      <c r="AC27" s="7">
        <v>0.9080939947780678</v>
      </c>
      <c r="AD27" s="7">
        <f t="shared" si="5"/>
        <v>0.09190600522193211</v>
      </c>
      <c r="AE27" s="3">
        <v>0.3695680800632078</v>
      </c>
      <c r="AF27" s="3"/>
      <c r="AG27" s="3"/>
      <c r="AH27" s="3"/>
      <c r="AI27" s="3" t="s">
        <v>64</v>
      </c>
      <c r="AJ27" s="12"/>
      <c r="AK27" s="1">
        <v>238</v>
      </c>
    </row>
    <row r="28" spans="1:37" ht="12.75">
      <c r="A28" s="1">
        <v>239</v>
      </c>
      <c r="B28" s="1"/>
      <c r="C28" s="1" t="s">
        <v>135</v>
      </c>
      <c r="D28" s="1">
        <v>10</v>
      </c>
      <c r="E28" s="1" t="s">
        <v>138</v>
      </c>
      <c r="F28" s="1" t="s">
        <v>26</v>
      </c>
      <c r="G28" s="1">
        <v>100</v>
      </c>
      <c r="H28" s="1">
        <v>3.2</v>
      </c>
      <c r="I28" s="5" t="s">
        <v>140</v>
      </c>
      <c r="J28" s="1"/>
      <c r="K28" s="3">
        <v>61.449</v>
      </c>
      <c r="L28" s="3">
        <v>1.395</v>
      </c>
      <c r="M28" s="3">
        <v>7.879</v>
      </c>
      <c r="N28" s="3">
        <v>0.652</v>
      </c>
      <c r="O28" s="3">
        <v>20.133</v>
      </c>
      <c r="P28" s="45">
        <v>0</v>
      </c>
      <c r="Q28" s="45">
        <v>0</v>
      </c>
      <c r="R28" s="3">
        <v>6.304</v>
      </c>
      <c r="S28" s="3">
        <v>0.177</v>
      </c>
      <c r="T28" s="3">
        <v>0</v>
      </c>
      <c r="U28" s="3">
        <v>1.093</v>
      </c>
      <c r="V28" s="3">
        <v>0.155</v>
      </c>
      <c r="W28" s="3">
        <v>0.762</v>
      </c>
      <c r="X28" s="45">
        <v>0</v>
      </c>
      <c r="Y28" s="3">
        <f t="shared" si="4"/>
        <v>99.99900000000001</v>
      </c>
      <c r="AA28" s="3">
        <v>3.052153181344062</v>
      </c>
      <c r="AB28" s="3">
        <v>0.905975264491134</v>
      </c>
      <c r="AC28" s="7">
        <v>0.9118157620645758</v>
      </c>
      <c r="AD28" s="7">
        <f t="shared" si="5"/>
        <v>0.08818423793542414</v>
      </c>
      <c r="AE28" s="3">
        <v>0.4218133154901305</v>
      </c>
      <c r="AF28" s="3"/>
      <c r="AG28" s="3"/>
      <c r="AH28" s="3"/>
      <c r="AI28" s="3" t="s">
        <v>64</v>
      </c>
      <c r="AJ28" s="12"/>
      <c r="AK28" s="1">
        <v>239</v>
      </c>
    </row>
    <row r="29" spans="1:37" ht="12.75">
      <c r="A29" s="1">
        <v>244</v>
      </c>
      <c r="B29" s="1">
        <v>24</v>
      </c>
      <c r="C29" s="1" t="s">
        <v>142</v>
      </c>
      <c r="D29" s="1">
        <v>10</v>
      </c>
      <c r="E29" s="1" t="s">
        <v>138</v>
      </c>
      <c r="F29" s="1" t="s">
        <v>26</v>
      </c>
      <c r="G29" s="1">
        <v>100</v>
      </c>
      <c r="H29" s="5">
        <v>3.5</v>
      </c>
      <c r="I29" s="3" t="s">
        <v>145</v>
      </c>
      <c r="J29" s="1"/>
      <c r="K29" s="3">
        <v>60.151</v>
      </c>
      <c r="L29" s="3">
        <v>1.792</v>
      </c>
      <c r="M29" s="3">
        <v>7.513</v>
      </c>
      <c r="N29" s="3">
        <v>0.82</v>
      </c>
      <c r="O29" s="3">
        <v>20.386</v>
      </c>
      <c r="P29" s="45">
        <v>0</v>
      </c>
      <c r="Q29" s="45">
        <v>0</v>
      </c>
      <c r="R29" s="3">
        <v>7.145</v>
      </c>
      <c r="S29" s="3">
        <v>0.166</v>
      </c>
      <c r="T29" s="3">
        <v>0</v>
      </c>
      <c r="U29" s="3">
        <v>1.346</v>
      </c>
      <c r="V29" s="3">
        <v>0.128</v>
      </c>
      <c r="W29" s="3">
        <v>0.551</v>
      </c>
      <c r="X29" s="3">
        <v>0</v>
      </c>
      <c r="Y29" s="3">
        <f t="shared" si="4"/>
        <v>99.99799999999999</v>
      </c>
      <c r="AA29" s="3">
        <v>2.950603355243795</v>
      </c>
      <c r="AB29" s="3">
        <v>0.9464828804081231</v>
      </c>
      <c r="AC29" s="7">
        <v>0.931671626984127</v>
      </c>
      <c r="AD29" s="7">
        <f t="shared" si="5"/>
        <v>0.06832837301587302</v>
      </c>
      <c r="AE29" s="3">
        <v>0.4697876257479124</v>
      </c>
      <c r="AF29" s="3"/>
      <c r="AG29" s="3"/>
      <c r="AH29" s="3"/>
      <c r="AI29" s="3" t="s">
        <v>103</v>
      </c>
      <c r="AJ29" s="12"/>
      <c r="AK29" s="1">
        <v>244</v>
      </c>
    </row>
    <row r="30" spans="1:37" ht="12.75">
      <c r="A30" s="1">
        <v>247</v>
      </c>
      <c r="B30" s="1"/>
      <c r="C30" s="1" t="s">
        <v>142</v>
      </c>
      <c r="D30" s="1">
        <v>10</v>
      </c>
      <c r="E30" s="1" t="s">
        <v>138</v>
      </c>
      <c r="F30" s="1" t="s">
        <v>26</v>
      </c>
      <c r="G30" s="1">
        <v>80</v>
      </c>
      <c r="H30" s="5">
        <v>3.3</v>
      </c>
      <c r="I30" s="3" t="s">
        <v>149</v>
      </c>
      <c r="J30" s="1"/>
      <c r="K30" s="3">
        <v>62.164</v>
      </c>
      <c r="L30" s="3">
        <v>0.926</v>
      </c>
      <c r="M30" s="3">
        <v>8.302</v>
      </c>
      <c r="N30" s="3">
        <v>0.642</v>
      </c>
      <c r="O30" s="3">
        <v>19.132</v>
      </c>
      <c r="P30" s="3">
        <v>0</v>
      </c>
      <c r="Q30" s="3">
        <v>0</v>
      </c>
      <c r="R30" s="3">
        <v>7.186</v>
      </c>
      <c r="S30" s="3">
        <v>0.082</v>
      </c>
      <c r="T30" s="3">
        <v>0</v>
      </c>
      <c r="U30" s="3">
        <v>0.876</v>
      </c>
      <c r="V30" s="3">
        <v>0.133</v>
      </c>
      <c r="W30" s="3">
        <v>0.555</v>
      </c>
      <c r="X30" s="3">
        <v>0</v>
      </c>
      <c r="Y30" s="3">
        <f t="shared" si="4"/>
        <v>99.998</v>
      </c>
      <c r="AA30" s="3">
        <v>3.249215973238553</v>
      </c>
      <c r="AB30" s="3">
        <v>0.9732385532092827</v>
      </c>
      <c r="AC30" s="7">
        <v>0.9373376989951451</v>
      </c>
      <c r="AD30" s="7">
        <f t="shared" si="5"/>
        <v>0.06266230100485493</v>
      </c>
      <c r="AE30" s="3">
        <v>0.4479212117434395</v>
      </c>
      <c r="AF30" s="3"/>
      <c r="AG30" s="3"/>
      <c r="AH30" s="3"/>
      <c r="AI30" s="3" t="s">
        <v>103</v>
      </c>
      <c r="AJ30" s="12"/>
      <c r="AK30" s="1">
        <v>247</v>
      </c>
    </row>
    <row r="31" spans="1:37" ht="12.75">
      <c r="A31" s="1">
        <v>258</v>
      </c>
      <c r="B31" s="1"/>
      <c r="C31" s="1" t="s">
        <v>171</v>
      </c>
      <c r="D31" s="1">
        <v>10</v>
      </c>
      <c r="E31" s="1" t="s">
        <v>172</v>
      </c>
      <c r="F31" s="1" t="s">
        <v>26</v>
      </c>
      <c r="G31" s="1">
        <v>80</v>
      </c>
      <c r="H31" s="5">
        <v>3.5</v>
      </c>
      <c r="I31" s="3" t="s">
        <v>175</v>
      </c>
      <c r="J31" s="1"/>
      <c r="K31" s="3">
        <v>60.108</v>
      </c>
      <c r="L31" s="3">
        <v>3.629</v>
      </c>
      <c r="M31" s="3">
        <v>8.428</v>
      </c>
      <c r="N31" s="3">
        <v>0.713</v>
      </c>
      <c r="O31" s="3">
        <v>18.651</v>
      </c>
      <c r="P31" s="3">
        <v>0</v>
      </c>
      <c r="Q31" s="3">
        <v>0</v>
      </c>
      <c r="R31" s="3">
        <v>4.303</v>
      </c>
      <c r="S31" s="3">
        <v>0.167</v>
      </c>
      <c r="T31" s="3">
        <v>0</v>
      </c>
      <c r="U31" s="3">
        <v>2.593</v>
      </c>
      <c r="V31" s="3">
        <v>0.143</v>
      </c>
      <c r="W31" s="3">
        <v>1.265</v>
      </c>
      <c r="X31" s="3">
        <v>0</v>
      </c>
      <c r="Y31" s="3">
        <f t="shared" si="4"/>
        <v>99.99999999999999</v>
      </c>
      <c r="AA31" s="3">
        <v>3.222776258645649</v>
      </c>
      <c r="AB31" s="3">
        <v>1.1299126052222401</v>
      </c>
      <c r="AC31" s="7">
        <v>0.8694934488806355</v>
      </c>
      <c r="AD31" s="7">
        <f t="shared" si="5"/>
        <v>0.13050655111936446</v>
      </c>
      <c r="AE31" s="3">
        <v>0.30744498428122313</v>
      </c>
      <c r="AF31" s="3"/>
      <c r="AG31" s="3"/>
      <c r="AH31" s="3"/>
      <c r="AI31" s="3" t="s">
        <v>64</v>
      </c>
      <c r="AJ31" s="12"/>
      <c r="AK31" s="1">
        <v>258</v>
      </c>
    </row>
  </sheetData>
  <printOptions gridLines="1"/>
  <pageMargins left="0.25" right="0.25" top="1" bottom="1" header="0.5" footer="0.5"/>
  <pageSetup fitToWidth="2" fitToHeight="1" horizontalDpi="600" verticalDpi="600" orientation="landscape" scale="7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9"/>
  <sheetViews>
    <sheetView workbookViewId="0" topLeftCell="A1">
      <pane ySplit="1" topLeftCell="BM2" activePane="bottomLeft" state="frozen"/>
      <selection pane="topLeft" activeCell="U1" sqref="U1"/>
      <selection pane="bottomLeft" activeCell="A13" sqref="A13:IV13"/>
    </sheetView>
  </sheetViews>
  <sheetFormatPr defaultColWidth="9.140625" defaultRowHeight="12.75"/>
  <cols>
    <col min="2" max="2" width="12.7109375" style="0" customWidth="1"/>
    <col min="3" max="3" width="17.7109375" style="0" customWidth="1"/>
    <col min="4" max="4" width="13.57421875" style="0" customWidth="1"/>
    <col min="5" max="5" width="14.421875" style="0" customWidth="1"/>
    <col min="6" max="6" width="17.140625" style="0" customWidth="1"/>
    <col min="7" max="7" width="12.28125" style="0" customWidth="1"/>
    <col min="8" max="8" width="11.28125" style="0" customWidth="1"/>
    <col min="9" max="9" width="37.140625" style="0" customWidth="1"/>
    <col min="10" max="10" width="5.28125" style="0" customWidth="1"/>
    <col min="11" max="12" width="6.57421875" style="0" customWidth="1"/>
    <col min="13" max="13" width="8.00390625" style="0" customWidth="1"/>
    <col min="14" max="14" width="6.57421875" style="0" customWidth="1"/>
    <col min="15" max="15" width="8.57421875" style="0" customWidth="1"/>
    <col min="16" max="16" width="6.421875" style="0" customWidth="1"/>
    <col min="17" max="17" width="8.57421875" style="0" customWidth="1"/>
    <col min="18" max="18" width="6.57421875" style="0" customWidth="1"/>
    <col min="19" max="19" width="7.421875" style="0" customWidth="1"/>
    <col min="20" max="22" width="6.57421875" style="0" customWidth="1"/>
    <col min="23" max="23" width="7.421875" style="0" customWidth="1"/>
    <col min="24" max="24" width="6.57421875" style="0" customWidth="1"/>
    <col min="25" max="25" width="11.140625" style="1" customWidth="1"/>
    <col min="27" max="27" width="16.28125" style="0" customWidth="1"/>
    <col min="29" max="29" width="14.8515625" style="0" customWidth="1"/>
    <col min="30" max="33" width="11.7109375" style="0" customWidth="1"/>
  </cols>
  <sheetData>
    <row r="1" spans="1:35" s="2" customFormat="1" ht="12.75">
      <c r="A1" s="2" t="s">
        <v>3</v>
      </c>
      <c r="B1" s="2" t="s">
        <v>195</v>
      </c>
      <c r="C1" s="2" t="s">
        <v>84</v>
      </c>
      <c r="D1" s="2" t="s">
        <v>1</v>
      </c>
      <c r="E1" s="2" t="s">
        <v>2</v>
      </c>
      <c r="F1" s="2" t="s">
        <v>4</v>
      </c>
      <c r="G1" s="2" t="s">
        <v>19</v>
      </c>
      <c r="H1" s="6" t="s">
        <v>20</v>
      </c>
      <c r="I1" s="4" t="s">
        <v>27</v>
      </c>
      <c r="K1" s="6" t="s">
        <v>5</v>
      </c>
      <c r="L1" s="6" t="s">
        <v>6</v>
      </c>
      <c r="M1" s="6" t="s">
        <v>7</v>
      </c>
      <c r="N1" s="6" t="s">
        <v>8</v>
      </c>
      <c r="O1" s="6" t="s">
        <v>9</v>
      </c>
      <c r="P1" s="6" t="s">
        <v>45</v>
      </c>
      <c r="Q1" s="6" t="s">
        <v>10</v>
      </c>
      <c r="R1" s="6" t="s">
        <v>11</v>
      </c>
      <c r="S1" s="6" t="s">
        <v>24</v>
      </c>
      <c r="T1" s="6" t="s">
        <v>100</v>
      </c>
      <c r="U1" s="6" t="s">
        <v>12</v>
      </c>
      <c r="V1" s="6" t="s">
        <v>13</v>
      </c>
      <c r="W1" s="6" t="s">
        <v>14</v>
      </c>
      <c r="X1" s="6" t="s">
        <v>15</v>
      </c>
      <c r="Z1" s="4" t="s">
        <v>21</v>
      </c>
      <c r="AA1" s="4" t="s">
        <v>22</v>
      </c>
      <c r="AB1" s="8" t="s">
        <v>23</v>
      </c>
      <c r="AC1" s="4" t="s">
        <v>30</v>
      </c>
      <c r="AD1" s="4" t="s">
        <v>262</v>
      </c>
      <c r="AE1" s="4" t="s">
        <v>263</v>
      </c>
      <c r="AF1" s="4" t="s">
        <v>264</v>
      </c>
      <c r="AG1" s="4" t="s">
        <v>265</v>
      </c>
      <c r="AH1" s="4" t="s">
        <v>76</v>
      </c>
      <c r="AI1" s="13"/>
    </row>
    <row r="2" spans="1:35" ht="12.75">
      <c r="A2" s="1">
        <v>146</v>
      </c>
      <c r="B2" s="1">
        <v>14</v>
      </c>
      <c r="C2" s="1"/>
      <c r="D2" s="1">
        <v>17</v>
      </c>
      <c r="E2" s="1" t="s">
        <v>51</v>
      </c>
      <c r="F2" s="1" t="s">
        <v>26</v>
      </c>
      <c r="G2" s="1">
        <v>100</v>
      </c>
      <c r="H2" s="5">
        <v>3.3</v>
      </c>
      <c r="I2" s="3" t="s">
        <v>52</v>
      </c>
      <c r="J2" s="1"/>
      <c r="K2" s="7">
        <v>59.126</v>
      </c>
      <c r="L2" s="7">
        <v>0.264</v>
      </c>
      <c r="M2" s="7">
        <v>18.855</v>
      </c>
      <c r="N2" s="7">
        <v>0.298</v>
      </c>
      <c r="O2" s="7">
        <v>19.879</v>
      </c>
      <c r="P2" s="45">
        <v>0</v>
      </c>
      <c r="Q2" s="7">
        <v>0</v>
      </c>
      <c r="R2" s="7">
        <v>0.25</v>
      </c>
      <c r="S2" s="7">
        <v>0</v>
      </c>
      <c r="T2" s="7">
        <v>0</v>
      </c>
      <c r="U2" s="7">
        <v>0.173</v>
      </c>
      <c r="V2" s="7">
        <v>0.115</v>
      </c>
      <c r="W2" s="7">
        <v>1.04</v>
      </c>
      <c r="X2" s="45">
        <v>0</v>
      </c>
      <c r="Z2" s="3">
        <f>K2/O2</f>
        <v>2.974294481613763</v>
      </c>
      <c r="AA2" s="3">
        <f>SUM(L2:X2)/O2</f>
        <v>2.0561396448513505</v>
      </c>
      <c r="AB2" s="7">
        <f>M2/(M2+W2)</f>
        <v>0.9477255591857251</v>
      </c>
      <c r="AC2" s="7">
        <f>R2/(M2+R2+W2)</f>
        <v>0.012410027302060065</v>
      </c>
      <c r="AD2" s="5">
        <f>W2/(W2+M2+R2)*100</f>
        <v>5.162571357656987</v>
      </c>
      <c r="AE2" s="5">
        <f>M2/(M2+W2+R2)*100</f>
        <v>93.59642591213702</v>
      </c>
      <c r="AF2" s="5">
        <f>R2/(M2+R2+W2)*100</f>
        <v>1.2410027302060065</v>
      </c>
      <c r="AG2" s="7">
        <f>SUM(AD2:AF2)</f>
        <v>100.00000000000001</v>
      </c>
      <c r="AH2" s="3" t="s">
        <v>66</v>
      </c>
      <c r="AI2" s="12"/>
    </row>
    <row r="3" spans="1:35" ht="12.75">
      <c r="A3" s="1">
        <v>186</v>
      </c>
      <c r="B3" s="1">
        <v>15</v>
      </c>
      <c r="C3" s="1" t="s">
        <v>189</v>
      </c>
      <c r="D3" s="1">
        <v>15</v>
      </c>
      <c r="E3" s="1" t="s">
        <v>197</v>
      </c>
      <c r="F3" s="1" t="s">
        <v>26</v>
      </c>
      <c r="G3" s="1">
        <v>100</v>
      </c>
      <c r="H3" s="5">
        <v>3.3</v>
      </c>
      <c r="I3" s="3" t="s">
        <v>198</v>
      </c>
      <c r="J3" s="1"/>
      <c r="K3" s="3">
        <v>60.556</v>
      </c>
      <c r="L3" s="3">
        <v>0</v>
      </c>
      <c r="M3" s="3">
        <v>19.064</v>
      </c>
      <c r="N3" s="3">
        <v>0.076</v>
      </c>
      <c r="O3" s="3">
        <v>20.26</v>
      </c>
      <c r="P3" s="3">
        <v>0</v>
      </c>
      <c r="Q3" s="3">
        <v>0</v>
      </c>
      <c r="R3" s="3">
        <v>0.036</v>
      </c>
      <c r="S3" s="3">
        <v>0</v>
      </c>
      <c r="T3" s="3">
        <v>0</v>
      </c>
      <c r="U3" s="3">
        <v>0</v>
      </c>
      <c r="V3" s="3">
        <v>0.007</v>
      </c>
      <c r="W3" s="3">
        <v>0</v>
      </c>
      <c r="X3" s="45">
        <v>0</v>
      </c>
      <c r="Z3" s="3">
        <f aca="true" t="shared" si="0" ref="Z3:Z17">K3/O3</f>
        <v>2.9889437314906218</v>
      </c>
      <c r="AA3" s="3">
        <f aca="true" t="shared" si="1" ref="AA3:AA17">SUM(L3:X3)/O3</f>
        <v>1.9468410661401778</v>
      </c>
      <c r="AB3" s="7">
        <f aca="true" t="shared" si="2" ref="AB3:AB17">M3/(M3+W3)</f>
        <v>1</v>
      </c>
      <c r="AC3" s="7">
        <f aca="true" t="shared" si="3" ref="AC3:AC17">R3/(M3+R3+W3)</f>
        <v>0.0018848167539267013</v>
      </c>
      <c r="AD3" s="5">
        <f aca="true" t="shared" si="4" ref="AD3:AD17">W3/(W3+M3+R3)*100</f>
        <v>0</v>
      </c>
      <c r="AE3" s="5">
        <f aca="true" t="shared" si="5" ref="AE3:AE17">M3/(M3+W3+R3)*100</f>
        <v>99.81151832460732</v>
      </c>
      <c r="AF3" s="5">
        <f aca="true" t="shared" si="6" ref="AF3:AF17">R3/(M3+R3+W3)*100</f>
        <v>0.18848167539267013</v>
      </c>
      <c r="AG3" s="7">
        <f aca="true" t="shared" si="7" ref="AG3:AG17">SUM(AD3:AF3)</f>
        <v>99.99999999999999</v>
      </c>
      <c r="AH3" s="3" t="s">
        <v>66</v>
      </c>
      <c r="AI3" s="12"/>
    </row>
    <row r="4" spans="1:35" ht="12.75">
      <c r="A4" s="1">
        <v>149</v>
      </c>
      <c r="B4" s="1"/>
      <c r="C4" s="1" t="s">
        <v>156</v>
      </c>
      <c r="D4" s="1">
        <v>27</v>
      </c>
      <c r="E4" s="1" t="s">
        <v>55</v>
      </c>
      <c r="F4" s="1" t="s">
        <v>26</v>
      </c>
      <c r="G4" s="1">
        <v>120</v>
      </c>
      <c r="H4" s="5">
        <v>3.5</v>
      </c>
      <c r="I4" s="3" t="s">
        <v>56</v>
      </c>
      <c r="J4" s="1"/>
      <c r="K4" s="7">
        <v>59.117</v>
      </c>
      <c r="L4" s="7">
        <v>0.338</v>
      </c>
      <c r="M4" s="7">
        <v>15.099</v>
      </c>
      <c r="N4" s="7">
        <v>0.13</v>
      </c>
      <c r="O4" s="7">
        <v>20.398</v>
      </c>
      <c r="P4" s="45">
        <v>0</v>
      </c>
      <c r="Q4" s="7">
        <v>0.009</v>
      </c>
      <c r="R4" s="7">
        <v>0.621</v>
      </c>
      <c r="S4" s="7">
        <v>0.038</v>
      </c>
      <c r="T4" s="7">
        <v>0</v>
      </c>
      <c r="U4" s="7">
        <v>0.237</v>
      </c>
      <c r="V4" s="7">
        <v>0.261</v>
      </c>
      <c r="W4" s="7">
        <v>3.753</v>
      </c>
      <c r="X4" s="45">
        <v>0</v>
      </c>
      <c r="Z4" s="3">
        <f t="shared" si="0"/>
        <v>2.898176291793313</v>
      </c>
      <c r="AA4" s="3">
        <f t="shared" si="1"/>
        <v>2.0043141484459266</v>
      </c>
      <c r="AB4" s="7">
        <f t="shared" si="2"/>
        <v>0.8009229789942711</v>
      </c>
      <c r="AC4" s="7">
        <f t="shared" si="3"/>
        <v>0.031890309659528576</v>
      </c>
      <c r="AD4" s="5">
        <f t="shared" si="4"/>
        <v>19.27283931597597</v>
      </c>
      <c r="AE4" s="5">
        <f t="shared" si="5"/>
        <v>77.53812971807118</v>
      </c>
      <c r="AF4" s="5">
        <f t="shared" si="6"/>
        <v>3.1890309659528575</v>
      </c>
      <c r="AG4" s="7">
        <f t="shared" si="7"/>
        <v>100</v>
      </c>
      <c r="AH4" s="3" t="s">
        <v>66</v>
      </c>
      <c r="AI4" s="12"/>
    </row>
    <row r="5" spans="1:35" ht="12.75">
      <c r="A5" s="1">
        <v>151</v>
      </c>
      <c r="B5" s="1"/>
      <c r="C5" s="1"/>
      <c r="D5" s="1">
        <v>27</v>
      </c>
      <c r="E5" s="1" t="s">
        <v>55</v>
      </c>
      <c r="F5" s="1" t="s">
        <v>26</v>
      </c>
      <c r="G5" s="1">
        <v>120</v>
      </c>
      <c r="H5" s="5">
        <v>3.4</v>
      </c>
      <c r="I5" s="3" t="s">
        <v>59</v>
      </c>
      <c r="J5" s="1"/>
      <c r="K5" s="7">
        <v>59.199</v>
      </c>
      <c r="L5" s="7">
        <v>0.221</v>
      </c>
      <c r="M5" s="7">
        <v>15.782</v>
      </c>
      <c r="N5" s="7">
        <v>0.171</v>
      </c>
      <c r="O5" s="7">
        <v>20.115</v>
      </c>
      <c r="P5" s="45">
        <v>0</v>
      </c>
      <c r="Q5" s="7">
        <v>0.021</v>
      </c>
      <c r="R5" s="7">
        <v>0.728</v>
      </c>
      <c r="S5" s="7">
        <v>0.057</v>
      </c>
      <c r="T5" s="45">
        <v>0</v>
      </c>
      <c r="U5" s="7">
        <v>0.183</v>
      </c>
      <c r="V5" s="7">
        <v>0.215</v>
      </c>
      <c r="W5" s="7">
        <v>3.308</v>
      </c>
      <c r="X5" s="45">
        <v>0</v>
      </c>
      <c r="Z5" s="3">
        <f t="shared" si="0"/>
        <v>2.9430275913497392</v>
      </c>
      <c r="AA5" s="3">
        <f t="shared" si="1"/>
        <v>2.028386776037783</v>
      </c>
      <c r="AB5" s="7">
        <f t="shared" si="2"/>
        <v>0.8267155578837088</v>
      </c>
      <c r="AC5" s="7">
        <f t="shared" si="3"/>
        <v>0.03673428196588959</v>
      </c>
      <c r="AD5" s="5">
        <f t="shared" si="4"/>
        <v>16.691896255928953</v>
      </c>
      <c r="AE5" s="5">
        <f t="shared" si="5"/>
        <v>79.63467554748208</v>
      </c>
      <c r="AF5" s="5">
        <f t="shared" si="6"/>
        <v>3.6734281965889592</v>
      </c>
      <c r="AG5" s="7">
        <f t="shared" si="7"/>
        <v>99.99999999999999</v>
      </c>
      <c r="AH5" s="3" t="s">
        <v>66</v>
      </c>
      <c r="AI5" s="12"/>
    </row>
    <row r="6" spans="1:35" ht="12.75">
      <c r="A6" s="1">
        <v>153</v>
      </c>
      <c r="B6" s="1">
        <v>17</v>
      </c>
      <c r="C6" s="1"/>
      <c r="D6" s="1">
        <v>27</v>
      </c>
      <c r="E6" s="1" t="s">
        <v>55</v>
      </c>
      <c r="F6" s="1" t="s">
        <v>26</v>
      </c>
      <c r="G6" s="1">
        <v>120</v>
      </c>
      <c r="H6" s="5">
        <v>3.4</v>
      </c>
      <c r="I6" s="3" t="s">
        <v>61</v>
      </c>
      <c r="J6" s="7"/>
      <c r="K6" s="7">
        <v>58.981</v>
      </c>
      <c r="L6" s="7">
        <v>0.229</v>
      </c>
      <c r="M6" s="7">
        <v>15.635</v>
      </c>
      <c r="N6" s="7">
        <v>0.139</v>
      </c>
      <c r="O6" s="7">
        <v>20.14</v>
      </c>
      <c r="P6" s="45">
        <v>0</v>
      </c>
      <c r="Q6" s="7">
        <v>0.016</v>
      </c>
      <c r="R6" s="7">
        <v>0.842</v>
      </c>
      <c r="S6" s="7">
        <v>0.069</v>
      </c>
      <c r="T6" s="45">
        <v>0</v>
      </c>
      <c r="U6" s="7">
        <v>0.201</v>
      </c>
      <c r="V6" s="7">
        <v>0.278</v>
      </c>
      <c r="W6" s="7">
        <v>3.469</v>
      </c>
      <c r="X6" s="45">
        <v>0</v>
      </c>
      <c r="Z6" s="3">
        <f t="shared" si="0"/>
        <v>2.928550148957299</v>
      </c>
      <c r="AA6" s="3">
        <f t="shared" si="1"/>
        <v>2.036643495531281</v>
      </c>
      <c r="AB6" s="7">
        <f t="shared" si="2"/>
        <v>0.8184149916247906</v>
      </c>
      <c r="AC6" s="7">
        <f t="shared" si="3"/>
        <v>0.04221397773989772</v>
      </c>
      <c r="AD6" s="5">
        <f t="shared" si="4"/>
        <v>17.391958287375918</v>
      </c>
      <c r="AE6" s="5">
        <f t="shared" si="5"/>
        <v>78.38664393863432</v>
      </c>
      <c r="AF6" s="5">
        <f t="shared" si="6"/>
        <v>4.221397773989772</v>
      </c>
      <c r="AG6" s="7">
        <f t="shared" si="7"/>
        <v>100.00000000000001</v>
      </c>
      <c r="AH6" s="3" t="s">
        <v>66</v>
      </c>
      <c r="AI6" s="12"/>
    </row>
    <row r="7" spans="1:35" ht="12.75">
      <c r="A7" s="1">
        <v>298</v>
      </c>
      <c r="B7" s="1"/>
      <c r="C7" s="1" t="s">
        <v>230</v>
      </c>
      <c r="D7" s="1">
        <v>27</v>
      </c>
      <c r="E7" s="1" t="s">
        <v>55</v>
      </c>
      <c r="F7" s="1" t="s">
        <v>26</v>
      </c>
      <c r="G7" s="1">
        <v>100</v>
      </c>
      <c r="H7" s="5">
        <v>3.3</v>
      </c>
      <c r="I7" s="3" t="s">
        <v>232</v>
      </c>
      <c r="J7" s="7"/>
      <c r="K7" s="7">
        <v>59.754</v>
      </c>
      <c r="L7" s="7">
        <v>0.583</v>
      </c>
      <c r="M7" s="7">
        <v>15.448</v>
      </c>
      <c r="N7" s="7">
        <v>0.028</v>
      </c>
      <c r="O7" s="7">
        <v>20.401</v>
      </c>
      <c r="P7" s="45">
        <v>0</v>
      </c>
      <c r="Q7" s="45">
        <v>0</v>
      </c>
      <c r="R7" s="7">
        <v>0.839</v>
      </c>
      <c r="S7" s="7">
        <v>0</v>
      </c>
      <c r="T7" s="7">
        <v>0</v>
      </c>
      <c r="U7" s="7">
        <v>0.206</v>
      </c>
      <c r="V7" s="7">
        <v>0.215</v>
      </c>
      <c r="W7" s="7">
        <v>2.526</v>
      </c>
      <c r="X7" s="45">
        <v>0</v>
      </c>
      <c r="Z7" s="3">
        <f t="shared" si="0"/>
        <v>2.9289740698985343</v>
      </c>
      <c r="AA7" s="3">
        <f t="shared" si="1"/>
        <v>1.9727464339983332</v>
      </c>
      <c r="AB7" s="7">
        <f t="shared" si="2"/>
        <v>0.8594636697451875</v>
      </c>
      <c r="AC7" s="7">
        <f t="shared" si="3"/>
        <v>0.04459682134694094</v>
      </c>
      <c r="AD7" s="5">
        <f t="shared" si="4"/>
        <v>13.426885664168395</v>
      </c>
      <c r="AE7" s="5">
        <f t="shared" si="5"/>
        <v>82.11343220113751</v>
      </c>
      <c r="AF7" s="5">
        <f t="shared" si="6"/>
        <v>4.459682134694094</v>
      </c>
      <c r="AG7" s="7">
        <f t="shared" si="7"/>
        <v>100</v>
      </c>
      <c r="AH7" s="3" t="s">
        <v>66</v>
      </c>
      <c r="AI7" s="12"/>
    </row>
    <row r="8" spans="1:35" ht="12.75">
      <c r="A8" s="1">
        <v>308</v>
      </c>
      <c r="B8" s="1"/>
      <c r="C8" s="1" t="s">
        <v>233</v>
      </c>
      <c r="D8" s="1">
        <v>27</v>
      </c>
      <c r="E8" s="1" t="s">
        <v>55</v>
      </c>
      <c r="F8" s="1" t="s">
        <v>26</v>
      </c>
      <c r="G8" s="1">
        <v>100</v>
      </c>
      <c r="H8" s="5">
        <v>3.3</v>
      </c>
      <c r="I8" s="3" t="s">
        <v>232</v>
      </c>
      <c r="J8" s="7"/>
      <c r="K8" s="7">
        <v>60.426</v>
      </c>
      <c r="L8" s="7">
        <v>0.248</v>
      </c>
      <c r="M8" s="7">
        <v>14.589</v>
      </c>
      <c r="N8" s="7">
        <v>0.269</v>
      </c>
      <c r="O8" s="7">
        <v>20.559</v>
      </c>
      <c r="P8" s="45">
        <v>0</v>
      </c>
      <c r="Q8" s="7">
        <v>0</v>
      </c>
      <c r="R8" s="7">
        <v>0.716</v>
      </c>
      <c r="S8" s="7">
        <v>0.035</v>
      </c>
      <c r="T8" s="7">
        <v>0</v>
      </c>
      <c r="U8" s="7">
        <v>0.15</v>
      </c>
      <c r="V8" s="7">
        <v>0.245</v>
      </c>
      <c r="W8" s="7">
        <v>2.764</v>
      </c>
      <c r="X8" s="45">
        <v>0</v>
      </c>
      <c r="Z8" s="3">
        <f t="shared" si="0"/>
        <v>2.939150736903546</v>
      </c>
      <c r="AA8" s="3">
        <f t="shared" si="1"/>
        <v>1.924947711464565</v>
      </c>
      <c r="AB8" s="7">
        <f t="shared" si="2"/>
        <v>0.840719184002766</v>
      </c>
      <c r="AC8" s="7">
        <f t="shared" si="3"/>
        <v>0.0396258785765676</v>
      </c>
      <c r="AD8" s="5">
        <f t="shared" si="4"/>
        <v>15.296917372295088</v>
      </c>
      <c r="AE8" s="5">
        <f t="shared" si="5"/>
        <v>80.74049477004814</v>
      </c>
      <c r="AF8" s="5">
        <f t="shared" si="6"/>
        <v>3.9625878576567604</v>
      </c>
      <c r="AG8" s="7">
        <f t="shared" si="7"/>
        <v>99.99999999999999</v>
      </c>
      <c r="AH8" s="3" t="s">
        <v>66</v>
      </c>
      <c r="AI8" s="12"/>
    </row>
    <row r="9" spans="1:35" ht="12.75">
      <c r="A9" s="1">
        <v>170</v>
      </c>
      <c r="B9" s="1">
        <v>19</v>
      </c>
      <c r="C9" s="1"/>
      <c r="D9" s="1">
        <v>57</v>
      </c>
      <c r="E9" s="1" t="s">
        <v>91</v>
      </c>
      <c r="F9" s="1" t="s">
        <v>26</v>
      </c>
      <c r="G9" s="1">
        <v>120</v>
      </c>
      <c r="H9" s="5">
        <v>3.3</v>
      </c>
      <c r="I9" s="3" t="s">
        <v>93</v>
      </c>
      <c r="J9" s="1"/>
      <c r="K9" s="3">
        <v>59.534</v>
      </c>
      <c r="L9" s="3">
        <v>0</v>
      </c>
      <c r="M9" s="3">
        <v>18.036</v>
      </c>
      <c r="N9" s="3">
        <v>1.113</v>
      </c>
      <c r="O9" s="3">
        <v>19.435</v>
      </c>
      <c r="P9" s="3">
        <v>0</v>
      </c>
      <c r="Q9" s="3">
        <v>0</v>
      </c>
      <c r="R9" s="3">
        <v>0.902</v>
      </c>
      <c r="S9" s="3">
        <v>0</v>
      </c>
      <c r="T9" s="3">
        <v>0</v>
      </c>
      <c r="U9" s="3">
        <v>0.325</v>
      </c>
      <c r="V9" s="3">
        <v>0.221</v>
      </c>
      <c r="W9" s="3">
        <v>0.435</v>
      </c>
      <c r="X9" s="3">
        <v>0</v>
      </c>
      <c r="Z9" s="3">
        <f t="shared" si="0"/>
        <v>3.0632364291227168</v>
      </c>
      <c r="AA9" s="3">
        <f t="shared" si="1"/>
        <v>2.0821713403653206</v>
      </c>
      <c r="AB9" s="7">
        <f t="shared" si="2"/>
        <v>0.9764495695955824</v>
      </c>
      <c r="AC9" s="7">
        <f t="shared" si="3"/>
        <v>0.04655964486656687</v>
      </c>
      <c r="AD9" s="5">
        <f t="shared" si="4"/>
        <v>2.2453930728333247</v>
      </c>
      <c r="AE9" s="5">
        <f t="shared" si="5"/>
        <v>93.09864244050999</v>
      </c>
      <c r="AF9" s="5">
        <f t="shared" si="6"/>
        <v>4.655964486656687</v>
      </c>
      <c r="AG9" s="7">
        <f t="shared" si="7"/>
        <v>100</v>
      </c>
      <c r="AH9" s="3" t="s">
        <v>66</v>
      </c>
      <c r="AI9" s="12"/>
    </row>
    <row r="10" spans="1:35" ht="12.75">
      <c r="A10" s="1">
        <v>197</v>
      </c>
      <c r="B10" s="1">
        <v>21</v>
      </c>
      <c r="C10" s="1"/>
      <c r="D10" s="1">
        <v>80</v>
      </c>
      <c r="E10" s="1" t="s">
        <v>99</v>
      </c>
      <c r="F10" s="1" t="s">
        <v>26</v>
      </c>
      <c r="G10" s="1">
        <v>80</v>
      </c>
      <c r="H10" s="5">
        <v>3.2</v>
      </c>
      <c r="I10" s="3" t="s">
        <v>105</v>
      </c>
      <c r="J10" s="1"/>
      <c r="K10" s="7">
        <v>60.716</v>
      </c>
      <c r="L10" s="7">
        <v>0</v>
      </c>
      <c r="M10" s="7">
        <v>18.783</v>
      </c>
      <c r="N10" s="7">
        <v>0.066</v>
      </c>
      <c r="O10" s="7">
        <v>19.144</v>
      </c>
      <c r="P10" s="45">
        <v>0</v>
      </c>
      <c r="Q10" s="45">
        <v>0</v>
      </c>
      <c r="R10" s="7">
        <v>0.597</v>
      </c>
      <c r="S10" s="7">
        <v>0</v>
      </c>
      <c r="T10" s="7">
        <v>0</v>
      </c>
      <c r="U10" s="7">
        <v>0.185</v>
      </c>
      <c r="V10" s="7">
        <v>0.253</v>
      </c>
      <c r="W10" s="7">
        <v>0.256</v>
      </c>
      <c r="X10" s="45">
        <v>0</v>
      </c>
      <c r="Z10" s="3">
        <f t="shared" si="0"/>
        <v>3.1715419974926875</v>
      </c>
      <c r="AA10" s="3">
        <f t="shared" si="1"/>
        <v>2.0520267446719602</v>
      </c>
      <c r="AB10" s="7">
        <f t="shared" si="2"/>
        <v>0.9865539156468301</v>
      </c>
      <c r="AC10" s="7">
        <f t="shared" si="3"/>
        <v>0.03040334080260745</v>
      </c>
      <c r="AD10" s="5">
        <f t="shared" si="4"/>
        <v>1.3037278468119777</v>
      </c>
      <c r="AE10" s="5">
        <f t="shared" si="5"/>
        <v>95.65593807292727</v>
      </c>
      <c r="AF10" s="5">
        <f t="shared" si="6"/>
        <v>3.040334080260745</v>
      </c>
      <c r="AG10" s="7">
        <f t="shared" si="7"/>
        <v>100</v>
      </c>
      <c r="AH10" s="3" t="s">
        <v>66</v>
      </c>
      <c r="AI10" s="12"/>
    </row>
    <row r="11" spans="1:35" ht="12.75">
      <c r="A11" s="1">
        <v>198</v>
      </c>
      <c r="B11" s="1"/>
      <c r="C11" s="1"/>
      <c r="D11" s="1">
        <v>80</v>
      </c>
      <c r="E11" s="1" t="s">
        <v>99</v>
      </c>
      <c r="F11" s="1" t="s">
        <v>26</v>
      </c>
      <c r="G11" s="1">
        <v>100</v>
      </c>
      <c r="H11" s="5">
        <v>3.2</v>
      </c>
      <c r="I11" s="3" t="s">
        <v>106</v>
      </c>
      <c r="J11" s="1"/>
      <c r="K11" s="7">
        <v>60.792</v>
      </c>
      <c r="L11" s="7">
        <v>0</v>
      </c>
      <c r="M11" s="7">
        <v>18.544</v>
      </c>
      <c r="N11" s="7">
        <v>0.07</v>
      </c>
      <c r="O11" s="7">
        <v>19.951</v>
      </c>
      <c r="P11" s="45">
        <v>0</v>
      </c>
      <c r="Q11" s="45">
        <v>0</v>
      </c>
      <c r="R11" s="7">
        <v>0.196</v>
      </c>
      <c r="S11" s="7">
        <v>0.011</v>
      </c>
      <c r="T11" s="7">
        <v>0.011</v>
      </c>
      <c r="U11" s="7">
        <v>0.114</v>
      </c>
      <c r="V11" s="7">
        <v>0.137</v>
      </c>
      <c r="W11" s="7">
        <v>0.175</v>
      </c>
      <c r="X11" s="45">
        <v>0</v>
      </c>
      <c r="Z11" s="3">
        <f t="shared" si="0"/>
        <v>3.0470653100095233</v>
      </c>
      <c r="AA11" s="3">
        <f t="shared" si="1"/>
        <v>1.965264899002556</v>
      </c>
      <c r="AB11" s="7">
        <f t="shared" si="2"/>
        <v>0.9906512100005341</v>
      </c>
      <c r="AC11" s="7">
        <f t="shared" si="3"/>
        <v>0.010362146444620671</v>
      </c>
      <c r="AD11" s="5">
        <f t="shared" si="4"/>
        <v>0.9251916468411312</v>
      </c>
      <c r="AE11" s="5">
        <f t="shared" si="5"/>
        <v>98.03859370869678</v>
      </c>
      <c r="AF11" s="5">
        <f t="shared" si="6"/>
        <v>1.036214644462067</v>
      </c>
      <c r="AG11" s="7">
        <f t="shared" si="7"/>
        <v>99.99999999999997</v>
      </c>
      <c r="AH11" s="3" t="s">
        <v>66</v>
      </c>
      <c r="AI11" s="12"/>
    </row>
    <row r="12" spans="1:35" ht="12.75">
      <c r="A12" s="1">
        <v>204</v>
      </c>
      <c r="B12" s="1">
        <v>22</v>
      </c>
      <c r="C12" s="1"/>
      <c r="D12" s="1">
        <v>80</v>
      </c>
      <c r="E12" s="1" t="s">
        <v>99</v>
      </c>
      <c r="F12" s="1" t="s">
        <v>26</v>
      </c>
      <c r="G12" s="1">
        <v>80</v>
      </c>
      <c r="H12" s="5">
        <v>3.2</v>
      </c>
      <c r="I12" s="3" t="s">
        <v>110</v>
      </c>
      <c r="J12" s="1"/>
      <c r="K12" s="7">
        <v>60.671</v>
      </c>
      <c r="L12" s="7">
        <v>0</v>
      </c>
      <c r="M12" s="7">
        <v>19.59</v>
      </c>
      <c r="N12" s="7">
        <v>0.086</v>
      </c>
      <c r="O12" s="7">
        <v>19.535</v>
      </c>
      <c r="P12" s="45">
        <v>0</v>
      </c>
      <c r="Q12" s="45">
        <v>0</v>
      </c>
      <c r="R12" s="7">
        <v>0.038</v>
      </c>
      <c r="S12" s="7">
        <v>0</v>
      </c>
      <c r="T12" s="7">
        <v>0</v>
      </c>
      <c r="U12" s="7">
        <v>0.045</v>
      </c>
      <c r="V12" s="7">
        <v>0</v>
      </c>
      <c r="W12" s="7">
        <v>0.034</v>
      </c>
      <c r="X12" s="45">
        <v>0</v>
      </c>
      <c r="Z12" s="3">
        <f t="shared" si="0"/>
        <v>3.105758894292296</v>
      </c>
      <c r="AA12" s="3">
        <f t="shared" si="1"/>
        <v>2.013207064243665</v>
      </c>
      <c r="AB12" s="7">
        <f t="shared" si="2"/>
        <v>0.998267427639625</v>
      </c>
      <c r="AC12" s="7">
        <f t="shared" si="3"/>
        <v>0.0019326619875902756</v>
      </c>
      <c r="AD12" s="5">
        <f t="shared" si="4"/>
        <v>0.17292238836334048</v>
      </c>
      <c r="AE12" s="5">
        <f t="shared" si="5"/>
        <v>99.63381141287763</v>
      </c>
      <c r="AF12" s="5">
        <f t="shared" si="6"/>
        <v>0.19326619875902756</v>
      </c>
      <c r="AG12" s="7">
        <f t="shared" si="7"/>
        <v>100.00000000000001</v>
      </c>
      <c r="AH12" s="3" t="s">
        <v>66</v>
      </c>
      <c r="AI12" s="12"/>
    </row>
    <row r="13" spans="1:35" ht="12.75">
      <c r="A13" s="1">
        <v>207</v>
      </c>
      <c r="B13" s="1">
        <v>18</v>
      </c>
      <c r="C13" s="1"/>
      <c r="D13" s="1">
        <v>56</v>
      </c>
      <c r="E13" s="1" t="s">
        <v>111</v>
      </c>
      <c r="F13" s="1" t="s">
        <v>26</v>
      </c>
      <c r="G13" s="1">
        <v>80</v>
      </c>
      <c r="H13" s="5">
        <v>3.2</v>
      </c>
      <c r="I13" s="3" t="s">
        <v>112</v>
      </c>
      <c r="J13" s="1"/>
      <c r="K13" s="7">
        <v>60.903</v>
      </c>
      <c r="L13" s="7">
        <v>0</v>
      </c>
      <c r="M13" s="7">
        <v>19.04</v>
      </c>
      <c r="N13" s="7">
        <v>0.118</v>
      </c>
      <c r="O13" s="7">
        <v>19.69</v>
      </c>
      <c r="P13" s="45">
        <v>0</v>
      </c>
      <c r="Q13" s="45">
        <v>0</v>
      </c>
      <c r="R13" s="7">
        <v>0.058</v>
      </c>
      <c r="S13" s="7">
        <v>0.128</v>
      </c>
      <c r="T13" s="7">
        <v>0</v>
      </c>
      <c r="U13" s="7">
        <v>0.128</v>
      </c>
      <c r="V13" s="7">
        <v>0.031</v>
      </c>
      <c r="W13" s="7">
        <v>0.031</v>
      </c>
      <c r="X13" s="45">
        <v>0</v>
      </c>
      <c r="Z13" s="3">
        <f t="shared" si="0"/>
        <v>3.0930929405789738</v>
      </c>
      <c r="AA13" s="3">
        <f t="shared" si="1"/>
        <v>1.99207719654647</v>
      </c>
      <c r="AB13" s="7">
        <f t="shared" si="2"/>
        <v>0.9983744953070107</v>
      </c>
      <c r="AC13" s="7">
        <f t="shared" si="3"/>
        <v>0.003032045585237075</v>
      </c>
      <c r="AD13" s="5">
        <f t="shared" si="4"/>
        <v>0.16205760886611953</v>
      </c>
      <c r="AE13" s="5">
        <f t="shared" si="5"/>
        <v>99.53473783261018</v>
      </c>
      <c r="AF13" s="5">
        <f t="shared" si="6"/>
        <v>0.30320455852370753</v>
      </c>
      <c r="AG13" s="7">
        <f t="shared" si="7"/>
        <v>100</v>
      </c>
      <c r="AH13" s="3" t="s">
        <v>66</v>
      </c>
      <c r="AI13" s="12"/>
    </row>
    <row r="14" spans="1:35" ht="12.75">
      <c r="A14" s="1">
        <v>241</v>
      </c>
      <c r="B14" s="1" t="s">
        <v>196</v>
      </c>
      <c r="C14" s="1" t="s">
        <v>142</v>
      </c>
      <c r="D14" s="1">
        <v>10</v>
      </c>
      <c r="E14" s="1" t="s">
        <v>138</v>
      </c>
      <c r="F14" s="1" t="s">
        <v>26</v>
      </c>
      <c r="G14" s="1">
        <v>100</v>
      </c>
      <c r="H14" s="5">
        <v>3.2</v>
      </c>
      <c r="I14" s="3" t="s">
        <v>143</v>
      </c>
      <c r="J14" s="1"/>
      <c r="K14" s="7">
        <v>59.529</v>
      </c>
      <c r="L14" s="7">
        <v>0</v>
      </c>
      <c r="M14" s="7">
        <v>20.63</v>
      </c>
      <c r="N14" s="7">
        <v>0.099</v>
      </c>
      <c r="O14" s="7">
        <v>19.556</v>
      </c>
      <c r="P14" s="45">
        <v>0</v>
      </c>
      <c r="Q14" s="45">
        <v>0</v>
      </c>
      <c r="R14" s="7">
        <v>0.077</v>
      </c>
      <c r="S14" s="7">
        <v>0</v>
      </c>
      <c r="T14" s="7">
        <v>0</v>
      </c>
      <c r="U14" s="7">
        <v>0.036</v>
      </c>
      <c r="V14" s="7">
        <v>0.031</v>
      </c>
      <c r="W14" s="7">
        <v>0.041</v>
      </c>
      <c r="X14" s="7">
        <v>0</v>
      </c>
      <c r="Z14" s="3">
        <f t="shared" si="0"/>
        <v>3.0440274084679895</v>
      </c>
      <c r="AA14" s="3">
        <f t="shared" si="1"/>
        <v>2.0694416035999175</v>
      </c>
      <c r="AB14" s="7">
        <f t="shared" si="2"/>
        <v>0.9980165449180011</v>
      </c>
      <c r="AC14" s="7">
        <f t="shared" si="3"/>
        <v>0.003711201079622132</v>
      </c>
      <c r="AD14" s="5">
        <f t="shared" si="4"/>
        <v>0.19760940813572395</v>
      </c>
      <c r="AE14" s="5">
        <f t="shared" si="5"/>
        <v>99.43127048390205</v>
      </c>
      <c r="AF14" s="5">
        <f t="shared" si="6"/>
        <v>0.37112010796221323</v>
      </c>
      <c r="AG14" s="7">
        <f t="shared" si="7"/>
        <v>99.99999999999999</v>
      </c>
      <c r="AH14" s="3" t="s">
        <v>66</v>
      </c>
      <c r="AI14" s="12"/>
    </row>
    <row r="15" spans="1:34" ht="12.75">
      <c r="A15" s="1">
        <v>290</v>
      </c>
      <c r="C15" s="1" t="s">
        <v>237</v>
      </c>
      <c r="D15" s="1">
        <v>141</v>
      </c>
      <c r="E15" s="1" t="s">
        <v>238</v>
      </c>
      <c r="F15" s="1" t="s">
        <v>26</v>
      </c>
      <c r="G15" s="1">
        <v>100</v>
      </c>
      <c r="H15" s="5">
        <v>3.3</v>
      </c>
      <c r="I15" s="3" t="s">
        <v>239</v>
      </c>
      <c r="K15" s="7">
        <v>59.335</v>
      </c>
      <c r="L15" s="7">
        <v>0</v>
      </c>
      <c r="M15" s="7">
        <v>18.743</v>
      </c>
      <c r="N15" s="7">
        <v>0.463</v>
      </c>
      <c r="O15" s="7">
        <v>19.949</v>
      </c>
      <c r="P15" s="45">
        <v>0</v>
      </c>
      <c r="Q15" s="45">
        <v>0</v>
      </c>
      <c r="R15" s="7">
        <v>0.685</v>
      </c>
      <c r="S15" s="45">
        <v>0</v>
      </c>
      <c r="T15" s="7">
        <v>0</v>
      </c>
      <c r="U15" s="7">
        <v>0.224</v>
      </c>
      <c r="V15" s="7">
        <v>0.249</v>
      </c>
      <c r="W15" s="7">
        <v>0.352</v>
      </c>
      <c r="X15" s="7">
        <v>0</v>
      </c>
      <c r="Z15" s="3">
        <f t="shared" si="0"/>
        <v>2.9743345531104315</v>
      </c>
      <c r="AA15" s="3">
        <f t="shared" si="1"/>
        <v>2.038448042508396</v>
      </c>
      <c r="AB15" s="7">
        <f t="shared" si="2"/>
        <v>0.981565854935847</v>
      </c>
      <c r="AC15" s="7">
        <f t="shared" si="3"/>
        <v>0.034630940343781606</v>
      </c>
      <c r="AD15" s="5">
        <f t="shared" si="4"/>
        <v>1.7795753286147624</v>
      </c>
      <c r="AE15" s="5">
        <f t="shared" si="5"/>
        <v>94.75733063700709</v>
      </c>
      <c r="AF15" s="5">
        <f t="shared" si="6"/>
        <v>3.4630940343781607</v>
      </c>
      <c r="AG15" s="7">
        <f t="shared" si="7"/>
        <v>100.00000000000001</v>
      </c>
      <c r="AH15" s="3" t="s">
        <v>66</v>
      </c>
    </row>
    <row r="16" spans="1:34" ht="12.75">
      <c r="A16" s="1">
        <v>358</v>
      </c>
      <c r="C16" s="1" t="s">
        <v>278</v>
      </c>
      <c r="D16" s="1">
        <v>41</v>
      </c>
      <c r="E16" s="1" t="s">
        <v>280</v>
      </c>
      <c r="F16" s="1" t="s">
        <v>26</v>
      </c>
      <c r="G16" s="1">
        <v>90</v>
      </c>
      <c r="H16" s="5">
        <v>3</v>
      </c>
      <c r="I16" s="3" t="s">
        <v>279</v>
      </c>
      <c r="K16" s="3">
        <v>60.443</v>
      </c>
      <c r="L16" s="3">
        <v>0</v>
      </c>
      <c r="M16" s="3">
        <v>18.251</v>
      </c>
      <c r="N16" s="3">
        <v>0.719</v>
      </c>
      <c r="O16" s="3">
        <v>19.074</v>
      </c>
      <c r="P16" s="3">
        <v>0</v>
      </c>
      <c r="Q16" s="3">
        <v>0</v>
      </c>
      <c r="R16" s="3">
        <v>1.286</v>
      </c>
      <c r="S16" s="3">
        <v>0</v>
      </c>
      <c r="T16" s="3">
        <v>0</v>
      </c>
      <c r="U16" s="3">
        <v>0.085</v>
      </c>
      <c r="V16" s="3">
        <v>0</v>
      </c>
      <c r="W16" s="3">
        <v>0.142</v>
      </c>
      <c r="X16" s="3">
        <v>0</v>
      </c>
      <c r="Z16" s="3">
        <f t="shared" si="0"/>
        <v>3.1688686169655025</v>
      </c>
      <c r="AA16" s="3">
        <f t="shared" si="1"/>
        <v>2.073870189787145</v>
      </c>
      <c r="AB16" s="7">
        <f t="shared" si="2"/>
        <v>0.992279671614201</v>
      </c>
      <c r="AC16" s="7">
        <f t="shared" si="3"/>
        <v>0.06534884902688144</v>
      </c>
      <c r="AD16" s="5">
        <f t="shared" si="4"/>
        <v>0.7215813811677421</v>
      </c>
      <c r="AE16" s="5">
        <f t="shared" si="5"/>
        <v>92.74353371614411</v>
      </c>
      <c r="AF16" s="5">
        <f t="shared" si="6"/>
        <v>6.534884902688145</v>
      </c>
      <c r="AG16" s="7">
        <f t="shared" si="7"/>
        <v>100</v>
      </c>
      <c r="AH16" s="3" t="s">
        <v>77</v>
      </c>
    </row>
    <row r="17" spans="1:34" ht="12.75">
      <c r="A17" s="1">
        <v>357</v>
      </c>
      <c r="C17" s="24" t="s">
        <v>287</v>
      </c>
      <c r="D17" s="1">
        <v>41</v>
      </c>
      <c r="E17" s="1" t="s">
        <v>280</v>
      </c>
      <c r="F17" s="1" t="s">
        <v>26</v>
      </c>
      <c r="G17" s="1">
        <v>80</v>
      </c>
      <c r="H17" s="5">
        <v>3</v>
      </c>
      <c r="I17" s="3" t="s">
        <v>288</v>
      </c>
      <c r="K17" s="3">
        <v>61.032</v>
      </c>
      <c r="L17" s="3">
        <v>0</v>
      </c>
      <c r="M17" s="3">
        <v>18.166</v>
      </c>
      <c r="N17" s="3">
        <v>0.702</v>
      </c>
      <c r="O17" s="3">
        <v>18.996</v>
      </c>
      <c r="P17" s="3">
        <v>0</v>
      </c>
      <c r="Q17" s="3">
        <v>0</v>
      </c>
      <c r="R17" s="3">
        <v>0.75</v>
      </c>
      <c r="S17" s="3">
        <v>0</v>
      </c>
      <c r="T17" s="3">
        <v>0</v>
      </c>
      <c r="U17" s="3">
        <v>0.263</v>
      </c>
      <c r="V17" s="3">
        <v>0</v>
      </c>
      <c r="W17" s="3">
        <v>0.09</v>
      </c>
      <c r="X17" s="3">
        <v>0</v>
      </c>
      <c r="Z17" s="3">
        <f t="shared" si="0"/>
        <v>3.212886923562855</v>
      </c>
      <c r="AA17" s="3">
        <f t="shared" si="1"/>
        <v>2.051326595072647</v>
      </c>
      <c r="AB17" s="7">
        <f t="shared" si="2"/>
        <v>0.9950701139351447</v>
      </c>
      <c r="AC17" s="7">
        <f t="shared" si="3"/>
        <v>0.03946122277175629</v>
      </c>
      <c r="AD17" s="5">
        <f t="shared" si="4"/>
        <v>0.47353467326107546</v>
      </c>
      <c r="AE17" s="5">
        <f t="shared" si="5"/>
        <v>95.5803430495633</v>
      </c>
      <c r="AF17" s="5">
        <f t="shared" si="6"/>
        <v>3.946122277175629</v>
      </c>
      <c r="AG17" s="7">
        <f t="shared" si="7"/>
        <v>100</v>
      </c>
      <c r="AH17" s="3" t="s">
        <v>66</v>
      </c>
    </row>
    <row r="18" ht="12.75"/>
    <row r="19" spans="5:13" ht="15.75">
      <c r="E19" s="56" t="s">
        <v>247</v>
      </c>
      <c r="M19" s="56" t="s">
        <v>247</v>
      </c>
    </row>
    <row r="20" ht="12.75"/>
    <row r="21" ht="12.75"/>
    <row r="22" spans="1:25" s="57" customFormat="1" ht="12.75">
      <c r="A22" s="2" t="s">
        <v>3</v>
      </c>
      <c r="B22" s="2" t="s">
        <v>195</v>
      </c>
      <c r="C22" s="2" t="s">
        <v>84</v>
      </c>
      <c r="D22" s="2" t="s">
        <v>1</v>
      </c>
      <c r="E22" s="2" t="s">
        <v>2</v>
      </c>
      <c r="F22" s="2" t="s">
        <v>4</v>
      </c>
      <c r="G22" s="2" t="s">
        <v>19</v>
      </c>
      <c r="H22" s="6" t="s">
        <v>20</v>
      </c>
      <c r="I22" s="4" t="s">
        <v>27</v>
      </c>
      <c r="L22" s="2" t="s">
        <v>249</v>
      </c>
      <c r="M22" s="2" t="s">
        <v>250</v>
      </c>
      <c r="N22" s="2" t="s">
        <v>251</v>
      </c>
      <c r="O22" s="2" t="s">
        <v>252</v>
      </c>
      <c r="P22" s="2" t="s">
        <v>253</v>
      </c>
      <c r="Q22" s="2" t="s">
        <v>254</v>
      </c>
      <c r="R22" s="2" t="s">
        <v>255</v>
      </c>
      <c r="S22" s="2" t="s">
        <v>256</v>
      </c>
      <c r="T22" s="2" t="s">
        <v>257</v>
      </c>
      <c r="U22" s="2" t="s">
        <v>258</v>
      </c>
      <c r="V22" s="2" t="s">
        <v>259</v>
      </c>
      <c r="W22" s="2" t="s">
        <v>260</v>
      </c>
      <c r="X22" s="2" t="s">
        <v>261</v>
      </c>
      <c r="Y22" s="2" t="s">
        <v>248</v>
      </c>
    </row>
    <row r="23" spans="1:25" ht="12.75">
      <c r="A23" s="1">
        <v>146</v>
      </c>
      <c r="B23" s="1">
        <v>14</v>
      </c>
      <c r="C23" s="1"/>
      <c r="D23" s="1">
        <v>17</v>
      </c>
      <c r="E23" s="1" t="s">
        <v>51</v>
      </c>
      <c r="F23" s="1" t="s">
        <v>26</v>
      </c>
      <c r="G23" s="1">
        <v>100</v>
      </c>
      <c r="H23" s="5">
        <v>3.3</v>
      </c>
      <c r="I23" s="3" t="s">
        <v>52</v>
      </c>
      <c r="L23" s="7">
        <f>L2*61.98/2</f>
        <v>8.18136</v>
      </c>
      <c r="M23" s="7">
        <f>M2*40.3</f>
        <v>759.8565</v>
      </c>
      <c r="N23" s="7">
        <f>N2*101.96/2</f>
        <v>15.192039999999999</v>
      </c>
      <c r="O23" s="7">
        <f>O2*60.09</f>
        <v>1194.5291100000002</v>
      </c>
      <c r="P23" s="7">
        <f>P2*141.94/2</f>
        <v>0</v>
      </c>
      <c r="Q23" s="7">
        <f>Q2*94.2/2</f>
        <v>0</v>
      </c>
      <c r="R23" s="7">
        <f>R2*56.08</f>
        <v>14.02</v>
      </c>
      <c r="S23" s="7">
        <f>S2*79.88</f>
        <v>0</v>
      </c>
      <c r="T23" s="7">
        <f>T2*181.88/2</f>
        <v>0</v>
      </c>
      <c r="U23" s="7">
        <f>U2*151.99/2</f>
        <v>13.147135</v>
      </c>
      <c r="V23" s="7">
        <f>V2*70.94</f>
        <v>8.1581</v>
      </c>
      <c r="W23" s="7">
        <f>W2*71.85</f>
        <v>74.72399999999999</v>
      </c>
      <c r="X23" s="7">
        <f>X2*74.69</f>
        <v>0</v>
      </c>
      <c r="Y23" s="7">
        <f>SUM(L23:X23)</f>
        <v>2087.808245</v>
      </c>
    </row>
    <row r="24" spans="1:25" ht="12.75">
      <c r="A24" s="1">
        <v>186</v>
      </c>
      <c r="B24" s="1">
        <v>15</v>
      </c>
      <c r="C24" s="1" t="s">
        <v>189</v>
      </c>
      <c r="D24" s="1">
        <v>15</v>
      </c>
      <c r="E24" s="1" t="s">
        <v>197</v>
      </c>
      <c r="F24" s="1" t="s">
        <v>26</v>
      </c>
      <c r="G24" s="1">
        <v>100</v>
      </c>
      <c r="H24" s="5">
        <v>3.3</v>
      </c>
      <c r="I24" s="3" t="s">
        <v>198</v>
      </c>
      <c r="L24" s="7">
        <f aca="true" t="shared" si="8" ref="L24:L38">L3*61.98/2</f>
        <v>0</v>
      </c>
      <c r="M24" s="7">
        <f aca="true" t="shared" si="9" ref="M24:M38">M3*40.3</f>
        <v>768.2792</v>
      </c>
      <c r="N24" s="7">
        <f aca="true" t="shared" si="10" ref="N24:N38">N3*101.96/2</f>
        <v>3.8744799999999997</v>
      </c>
      <c r="O24" s="7">
        <f aca="true" t="shared" si="11" ref="O24:O38">O3*60.09</f>
        <v>1217.4234000000001</v>
      </c>
      <c r="P24" s="7">
        <f aca="true" t="shared" si="12" ref="P24:P38">P3*141.94/2</f>
        <v>0</v>
      </c>
      <c r="Q24" s="7">
        <f aca="true" t="shared" si="13" ref="Q24:Q38">Q3*94.2/2</f>
        <v>0</v>
      </c>
      <c r="R24" s="7">
        <f aca="true" t="shared" si="14" ref="R24:R38">R3*56.08</f>
        <v>2.01888</v>
      </c>
      <c r="S24" s="7">
        <f aca="true" t="shared" si="15" ref="S24:S38">S3*79.88</f>
        <v>0</v>
      </c>
      <c r="T24" s="7">
        <f aca="true" t="shared" si="16" ref="T24:T38">T3*181.88/2</f>
        <v>0</v>
      </c>
      <c r="U24" s="7">
        <f aca="true" t="shared" si="17" ref="U24:U38">U3*151.99/2</f>
        <v>0</v>
      </c>
      <c r="V24" s="7">
        <f aca="true" t="shared" si="18" ref="V24:V38">V3*70.94</f>
        <v>0.49658</v>
      </c>
      <c r="W24" s="7">
        <f aca="true" t="shared" si="19" ref="W24:W38">W3*71.85</f>
        <v>0</v>
      </c>
      <c r="X24" s="7">
        <f aca="true" t="shared" si="20" ref="X24:X38">X3*74.69</f>
        <v>0</v>
      </c>
      <c r="Y24" s="7">
        <f aca="true" t="shared" si="21" ref="Y24:Y36">SUM(L24:X24)</f>
        <v>1992.09254</v>
      </c>
    </row>
    <row r="25" spans="1:25" ht="12.75">
      <c r="A25" s="1">
        <v>149</v>
      </c>
      <c r="B25" s="1"/>
      <c r="C25" s="1" t="s">
        <v>156</v>
      </c>
      <c r="D25" s="1">
        <v>27</v>
      </c>
      <c r="E25" s="1" t="s">
        <v>55</v>
      </c>
      <c r="F25" s="1" t="s">
        <v>26</v>
      </c>
      <c r="G25" s="1">
        <v>120</v>
      </c>
      <c r="H25" s="5">
        <v>3.5</v>
      </c>
      <c r="I25" s="3" t="s">
        <v>56</v>
      </c>
      <c r="L25" s="7">
        <f t="shared" si="8"/>
        <v>10.47462</v>
      </c>
      <c r="M25" s="7">
        <f t="shared" si="9"/>
        <v>608.4897</v>
      </c>
      <c r="N25" s="7">
        <f t="shared" si="10"/>
        <v>6.6274</v>
      </c>
      <c r="O25" s="7">
        <f t="shared" si="11"/>
        <v>1225.7158200000001</v>
      </c>
      <c r="P25" s="7">
        <f t="shared" si="12"/>
        <v>0</v>
      </c>
      <c r="Q25" s="7">
        <f t="shared" si="13"/>
        <v>0.4239</v>
      </c>
      <c r="R25" s="7">
        <f t="shared" si="14"/>
        <v>34.82568</v>
      </c>
      <c r="S25" s="7">
        <f t="shared" si="15"/>
        <v>3.03544</v>
      </c>
      <c r="T25" s="7">
        <f t="shared" si="16"/>
        <v>0</v>
      </c>
      <c r="U25" s="7">
        <f t="shared" si="17"/>
        <v>18.010815</v>
      </c>
      <c r="V25" s="7">
        <f t="shared" si="18"/>
        <v>18.51534</v>
      </c>
      <c r="W25" s="7">
        <f t="shared" si="19"/>
        <v>269.65305</v>
      </c>
      <c r="X25" s="7">
        <f t="shared" si="20"/>
        <v>0</v>
      </c>
      <c r="Y25" s="7">
        <f t="shared" si="21"/>
        <v>2195.771765</v>
      </c>
    </row>
    <row r="26" spans="1:25" ht="12.75">
      <c r="A26" s="1">
        <v>151</v>
      </c>
      <c r="B26" s="1"/>
      <c r="C26" s="1"/>
      <c r="D26" s="1">
        <v>27</v>
      </c>
      <c r="E26" s="1" t="s">
        <v>55</v>
      </c>
      <c r="F26" s="1" t="s">
        <v>26</v>
      </c>
      <c r="G26" s="1">
        <v>120</v>
      </c>
      <c r="H26" s="5">
        <v>3.4</v>
      </c>
      <c r="I26" s="3" t="s">
        <v>59</v>
      </c>
      <c r="L26" s="7">
        <f t="shared" si="8"/>
        <v>6.84879</v>
      </c>
      <c r="M26" s="7">
        <f t="shared" si="9"/>
        <v>636.0146</v>
      </c>
      <c r="N26" s="7">
        <f t="shared" si="10"/>
        <v>8.71758</v>
      </c>
      <c r="O26" s="7">
        <f t="shared" si="11"/>
        <v>1208.71035</v>
      </c>
      <c r="P26" s="7">
        <f t="shared" si="12"/>
        <v>0</v>
      </c>
      <c r="Q26" s="7">
        <f t="shared" si="13"/>
        <v>0.9891000000000001</v>
      </c>
      <c r="R26" s="7">
        <f t="shared" si="14"/>
        <v>40.82624</v>
      </c>
      <c r="S26" s="7">
        <f t="shared" si="15"/>
        <v>4.55316</v>
      </c>
      <c r="T26" s="7">
        <f t="shared" si="16"/>
        <v>0</v>
      </c>
      <c r="U26" s="7">
        <f t="shared" si="17"/>
        <v>13.907085</v>
      </c>
      <c r="V26" s="7">
        <f t="shared" si="18"/>
        <v>15.252099999999999</v>
      </c>
      <c r="W26" s="7">
        <f t="shared" si="19"/>
        <v>237.67979999999997</v>
      </c>
      <c r="X26" s="7">
        <f t="shared" si="20"/>
        <v>0</v>
      </c>
      <c r="Y26" s="7">
        <f t="shared" si="21"/>
        <v>2173.498805</v>
      </c>
    </row>
    <row r="27" spans="1:25" ht="12.75">
      <c r="A27" s="1">
        <v>153</v>
      </c>
      <c r="B27" s="1">
        <v>17</v>
      </c>
      <c r="C27" s="1"/>
      <c r="D27" s="1">
        <v>27</v>
      </c>
      <c r="E27" s="1" t="s">
        <v>55</v>
      </c>
      <c r="F27" s="1" t="s">
        <v>26</v>
      </c>
      <c r="G27" s="1">
        <v>120</v>
      </c>
      <c r="H27" s="5">
        <v>3.4</v>
      </c>
      <c r="I27" s="3" t="s">
        <v>61</v>
      </c>
      <c r="L27" s="7">
        <f t="shared" si="8"/>
        <v>7.09671</v>
      </c>
      <c r="M27" s="7">
        <f t="shared" si="9"/>
        <v>630.0904999999999</v>
      </c>
      <c r="N27" s="7">
        <f t="shared" si="10"/>
        <v>7.08622</v>
      </c>
      <c r="O27" s="7">
        <f t="shared" si="11"/>
        <v>1210.2126</v>
      </c>
      <c r="P27" s="7">
        <f t="shared" si="12"/>
        <v>0</v>
      </c>
      <c r="Q27" s="7">
        <f t="shared" si="13"/>
        <v>0.7536</v>
      </c>
      <c r="R27" s="7">
        <f t="shared" si="14"/>
        <v>47.219359999999995</v>
      </c>
      <c r="S27" s="7">
        <f t="shared" si="15"/>
        <v>5.51172</v>
      </c>
      <c r="T27" s="7">
        <f t="shared" si="16"/>
        <v>0</v>
      </c>
      <c r="U27" s="7">
        <f t="shared" si="17"/>
        <v>15.274995000000002</v>
      </c>
      <c r="V27" s="7">
        <f t="shared" si="18"/>
        <v>19.721320000000002</v>
      </c>
      <c r="W27" s="7">
        <f t="shared" si="19"/>
        <v>249.24764999999996</v>
      </c>
      <c r="X27" s="7">
        <f t="shared" si="20"/>
        <v>0</v>
      </c>
      <c r="Y27" s="7">
        <f t="shared" si="21"/>
        <v>2192.214675</v>
      </c>
    </row>
    <row r="28" spans="1:25" ht="12.75">
      <c r="A28" s="1">
        <v>298</v>
      </c>
      <c r="B28" s="1"/>
      <c r="C28" s="1" t="s">
        <v>230</v>
      </c>
      <c r="D28" s="1">
        <v>27</v>
      </c>
      <c r="E28" s="1" t="s">
        <v>55</v>
      </c>
      <c r="F28" s="1" t="s">
        <v>26</v>
      </c>
      <c r="G28" s="1">
        <v>100</v>
      </c>
      <c r="H28" s="5">
        <v>3.3</v>
      </c>
      <c r="I28" s="3" t="s">
        <v>232</v>
      </c>
      <c r="L28" s="7">
        <f t="shared" si="8"/>
        <v>18.067169999999997</v>
      </c>
      <c r="M28" s="7">
        <f t="shared" si="9"/>
        <v>622.5544</v>
      </c>
      <c r="N28" s="7">
        <f t="shared" si="10"/>
        <v>1.42744</v>
      </c>
      <c r="O28" s="7">
        <f t="shared" si="11"/>
        <v>1225.89609</v>
      </c>
      <c r="P28" s="7">
        <f t="shared" si="12"/>
        <v>0</v>
      </c>
      <c r="Q28" s="7">
        <f t="shared" si="13"/>
        <v>0</v>
      </c>
      <c r="R28" s="7">
        <f t="shared" si="14"/>
        <v>47.05112</v>
      </c>
      <c r="S28" s="7">
        <f t="shared" si="15"/>
        <v>0</v>
      </c>
      <c r="T28" s="7">
        <f t="shared" si="16"/>
        <v>0</v>
      </c>
      <c r="U28" s="7">
        <f t="shared" si="17"/>
        <v>15.65497</v>
      </c>
      <c r="V28" s="7">
        <f t="shared" si="18"/>
        <v>15.252099999999999</v>
      </c>
      <c r="W28" s="7">
        <f t="shared" si="19"/>
        <v>181.49309999999997</v>
      </c>
      <c r="X28" s="7">
        <f t="shared" si="20"/>
        <v>0</v>
      </c>
      <c r="Y28" s="7">
        <f t="shared" si="21"/>
        <v>2127.39639</v>
      </c>
    </row>
    <row r="29" spans="1:25" ht="12.75">
      <c r="A29" s="1">
        <v>308</v>
      </c>
      <c r="B29" s="1"/>
      <c r="C29" s="1" t="s">
        <v>233</v>
      </c>
      <c r="D29" s="1">
        <v>27</v>
      </c>
      <c r="E29" s="1" t="s">
        <v>55</v>
      </c>
      <c r="F29" s="1" t="s">
        <v>26</v>
      </c>
      <c r="G29" s="1">
        <v>100</v>
      </c>
      <c r="H29" s="5">
        <v>3.3</v>
      </c>
      <c r="I29" s="3" t="s">
        <v>232</v>
      </c>
      <c r="L29" s="7">
        <f t="shared" si="8"/>
        <v>7.6855199999999995</v>
      </c>
      <c r="M29" s="7">
        <f t="shared" si="9"/>
        <v>587.9367</v>
      </c>
      <c r="N29" s="7">
        <f t="shared" si="10"/>
        <v>13.71362</v>
      </c>
      <c r="O29" s="7">
        <f t="shared" si="11"/>
        <v>1235.3903100000002</v>
      </c>
      <c r="P29" s="7">
        <f t="shared" si="12"/>
        <v>0</v>
      </c>
      <c r="Q29" s="7">
        <f t="shared" si="13"/>
        <v>0</v>
      </c>
      <c r="R29" s="7">
        <f t="shared" si="14"/>
        <v>40.153279999999995</v>
      </c>
      <c r="S29" s="7">
        <f t="shared" si="15"/>
        <v>2.7958000000000003</v>
      </c>
      <c r="T29" s="7">
        <f t="shared" si="16"/>
        <v>0</v>
      </c>
      <c r="U29" s="7">
        <f t="shared" si="17"/>
        <v>11.39925</v>
      </c>
      <c r="V29" s="7">
        <f t="shared" si="18"/>
        <v>17.3803</v>
      </c>
      <c r="W29" s="7">
        <f t="shared" si="19"/>
        <v>198.59339999999997</v>
      </c>
      <c r="X29" s="7">
        <f t="shared" si="20"/>
        <v>0</v>
      </c>
      <c r="Y29" s="7">
        <f t="shared" si="21"/>
        <v>2115.0481800000002</v>
      </c>
    </row>
    <row r="30" spans="1:25" ht="12.75">
      <c r="A30" s="1">
        <v>170</v>
      </c>
      <c r="B30" s="1">
        <v>19</v>
      </c>
      <c r="C30" s="1"/>
      <c r="D30" s="1">
        <v>57</v>
      </c>
      <c r="E30" s="1" t="s">
        <v>91</v>
      </c>
      <c r="F30" s="1" t="s">
        <v>26</v>
      </c>
      <c r="G30" s="1">
        <v>120</v>
      </c>
      <c r="H30" s="5">
        <v>3.3</v>
      </c>
      <c r="I30" s="3" t="s">
        <v>93</v>
      </c>
      <c r="L30" s="7">
        <f t="shared" si="8"/>
        <v>0</v>
      </c>
      <c r="M30" s="7">
        <f t="shared" si="9"/>
        <v>726.8508</v>
      </c>
      <c r="N30" s="7">
        <f t="shared" si="10"/>
        <v>56.740739999999995</v>
      </c>
      <c r="O30" s="7">
        <f t="shared" si="11"/>
        <v>1167.84915</v>
      </c>
      <c r="P30" s="7">
        <f t="shared" si="12"/>
        <v>0</v>
      </c>
      <c r="Q30" s="7">
        <f t="shared" si="13"/>
        <v>0</v>
      </c>
      <c r="R30" s="7">
        <f t="shared" si="14"/>
        <v>50.58416</v>
      </c>
      <c r="S30" s="7">
        <f t="shared" si="15"/>
        <v>0</v>
      </c>
      <c r="T30" s="7">
        <f t="shared" si="16"/>
        <v>0</v>
      </c>
      <c r="U30" s="7">
        <f t="shared" si="17"/>
        <v>24.698375000000002</v>
      </c>
      <c r="V30" s="7">
        <f t="shared" si="18"/>
        <v>15.67774</v>
      </c>
      <c r="W30" s="7">
        <f t="shared" si="19"/>
        <v>31.254749999999998</v>
      </c>
      <c r="X30" s="7">
        <f t="shared" si="20"/>
        <v>0</v>
      </c>
      <c r="Y30" s="7">
        <f t="shared" si="21"/>
        <v>2073.655715</v>
      </c>
    </row>
    <row r="31" spans="1:25" ht="12.75">
      <c r="A31" s="1">
        <v>197</v>
      </c>
      <c r="B31" s="1">
        <v>21</v>
      </c>
      <c r="C31" s="1"/>
      <c r="D31" s="1">
        <v>80</v>
      </c>
      <c r="E31" s="1" t="s">
        <v>99</v>
      </c>
      <c r="F31" s="1" t="s">
        <v>26</v>
      </c>
      <c r="G31" s="1">
        <v>80</v>
      </c>
      <c r="H31" s="5">
        <v>3.2</v>
      </c>
      <c r="I31" s="3" t="s">
        <v>105</v>
      </c>
      <c r="L31" s="7">
        <f t="shared" si="8"/>
        <v>0</v>
      </c>
      <c r="M31" s="7">
        <f t="shared" si="9"/>
        <v>756.9549</v>
      </c>
      <c r="N31" s="7">
        <f t="shared" si="10"/>
        <v>3.36468</v>
      </c>
      <c r="O31" s="7">
        <f t="shared" si="11"/>
        <v>1150.36296</v>
      </c>
      <c r="P31" s="7">
        <f t="shared" si="12"/>
        <v>0</v>
      </c>
      <c r="Q31" s="7">
        <f t="shared" si="13"/>
        <v>0</v>
      </c>
      <c r="R31" s="7">
        <f t="shared" si="14"/>
        <v>33.47976</v>
      </c>
      <c r="S31" s="7">
        <f t="shared" si="15"/>
        <v>0</v>
      </c>
      <c r="T31" s="7">
        <f t="shared" si="16"/>
        <v>0</v>
      </c>
      <c r="U31" s="7">
        <f t="shared" si="17"/>
        <v>14.059075</v>
      </c>
      <c r="V31" s="7">
        <f t="shared" si="18"/>
        <v>17.94782</v>
      </c>
      <c r="W31" s="7">
        <f t="shared" si="19"/>
        <v>18.3936</v>
      </c>
      <c r="X31" s="7">
        <f t="shared" si="20"/>
        <v>0</v>
      </c>
      <c r="Y31" s="7">
        <f t="shared" si="21"/>
        <v>1994.5627949999998</v>
      </c>
    </row>
    <row r="32" spans="1:25" ht="12.75">
      <c r="A32" s="1">
        <v>198</v>
      </c>
      <c r="B32" s="1"/>
      <c r="C32" s="1"/>
      <c r="D32" s="1">
        <v>80</v>
      </c>
      <c r="E32" s="1" t="s">
        <v>99</v>
      </c>
      <c r="F32" s="1" t="s">
        <v>26</v>
      </c>
      <c r="G32" s="1">
        <v>100</v>
      </c>
      <c r="H32" s="5">
        <v>3.2</v>
      </c>
      <c r="I32" s="3" t="s">
        <v>106</v>
      </c>
      <c r="L32" s="7">
        <f t="shared" si="8"/>
        <v>0</v>
      </c>
      <c r="M32" s="7">
        <f t="shared" si="9"/>
        <v>747.3231999999999</v>
      </c>
      <c r="N32" s="7">
        <f t="shared" si="10"/>
        <v>3.5686</v>
      </c>
      <c r="O32" s="7">
        <f t="shared" si="11"/>
        <v>1198.8555900000001</v>
      </c>
      <c r="P32" s="7">
        <f t="shared" si="12"/>
        <v>0</v>
      </c>
      <c r="Q32" s="7">
        <f t="shared" si="13"/>
        <v>0</v>
      </c>
      <c r="R32" s="7">
        <f t="shared" si="14"/>
        <v>10.99168</v>
      </c>
      <c r="S32" s="7">
        <f t="shared" si="15"/>
        <v>0.8786799999999999</v>
      </c>
      <c r="T32" s="7">
        <f t="shared" si="16"/>
        <v>1.00034</v>
      </c>
      <c r="U32" s="7">
        <f t="shared" si="17"/>
        <v>8.66343</v>
      </c>
      <c r="V32" s="7">
        <f t="shared" si="18"/>
        <v>9.71878</v>
      </c>
      <c r="W32" s="7">
        <f t="shared" si="19"/>
        <v>12.573749999999999</v>
      </c>
      <c r="X32" s="7">
        <f t="shared" si="20"/>
        <v>0</v>
      </c>
      <c r="Y32" s="7">
        <f t="shared" si="21"/>
        <v>1993.5740500000002</v>
      </c>
    </row>
    <row r="33" spans="1:25" ht="12.75">
      <c r="A33" s="1">
        <v>204</v>
      </c>
      <c r="B33" s="1">
        <v>22</v>
      </c>
      <c r="C33" s="1"/>
      <c r="D33" s="1">
        <v>80</v>
      </c>
      <c r="E33" s="1" t="s">
        <v>99</v>
      </c>
      <c r="F33" s="1" t="s">
        <v>26</v>
      </c>
      <c r="G33" s="1">
        <v>80</v>
      </c>
      <c r="H33" s="5">
        <v>3.2</v>
      </c>
      <c r="I33" s="3" t="s">
        <v>110</v>
      </c>
      <c r="L33" s="7">
        <f t="shared" si="8"/>
        <v>0</v>
      </c>
      <c r="M33" s="7">
        <f t="shared" si="9"/>
        <v>789.477</v>
      </c>
      <c r="N33" s="7">
        <f t="shared" si="10"/>
        <v>4.3842799999999995</v>
      </c>
      <c r="O33" s="7">
        <f t="shared" si="11"/>
        <v>1173.85815</v>
      </c>
      <c r="P33" s="7">
        <f t="shared" si="12"/>
        <v>0</v>
      </c>
      <c r="Q33" s="7">
        <f t="shared" si="13"/>
        <v>0</v>
      </c>
      <c r="R33" s="7">
        <f t="shared" si="14"/>
        <v>2.13104</v>
      </c>
      <c r="S33" s="7">
        <f t="shared" si="15"/>
        <v>0</v>
      </c>
      <c r="T33" s="7">
        <f t="shared" si="16"/>
        <v>0</v>
      </c>
      <c r="U33" s="7">
        <f t="shared" si="17"/>
        <v>3.419775</v>
      </c>
      <c r="V33" s="7">
        <f t="shared" si="18"/>
        <v>0</v>
      </c>
      <c r="W33" s="7">
        <f t="shared" si="19"/>
        <v>2.4429</v>
      </c>
      <c r="X33" s="7">
        <f t="shared" si="20"/>
        <v>0</v>
      </c>
      <c r="Y33" s="7">
        <f t="shared" si="21"/>
        <v>1975.7131450000002</v>
      </c>
    </row>
    <row r="34" spans="1:25" ht="12.75">
      <c r="A34" s="1">
        <v>207</v>
      </c>
      <c r="B34" s="1">
        <v>18</v>
      </c>
      <c r="C34" s="1"/>
      <c r="D34" s="1">
        <v>56</v>
      </c>
      <c r="E34" s="1" t="s">
        <v>111</v>
      </c>
      <c r="F34" s="1" t="s">
        <v>26</v>
      </c>
      <c r="G34" s="1">
        <v>80</v>
      </c>
      <c r="H34" s="5">
        <v>3.2</v>
      </c>
      <c r="I34" s="3" t="s">
        <v>112</v>
      </c>
      <c r="L34" s="7">
        <f t="shared" si="8"/>
        <v>0</v>
      </c>
      <c r="M34" s="7">
        <f t="shared" si="9"/>
        <v>767.3119999999999</v>
      </c>
      <c r="N34" s="7">
        <f t="shared" si="10"/>
        <v>6.015639999999999</v>
      </c>
      <c r="O34" s="7">
        <f t="shared" si="11"/>
        <v>1183.1721000000002</v>
      </c>
      <c r="P34" s="7">
        <f t="shared" si="12"/>
        <v>0</v>
      </c>
      <c r="Q34" s="7">
        <f t="shared" si="13"/>
        <v>0</v>
      </c>
      <c r="R34" s="7">
        <f t="shared" si="14"/>
        <v>3.25264</v>
      </c>
      <c r="S34" s="7">
        <f t="shared" si="15"/>
        <v>10.224639999999999</v>
      </c>
      <c r="T34" s="7">
        <f t="shared" si="16"/>
        <v>0</v>
      </c>
      <c r="U34" s="7">
        <f t="shared" si="17"/>
        <v>9.727360000000001</v>
      </c>
      <c r="V34" s="7">
        <f t="shared" si="18"/>
        <v>2.19914</v>
      </c>
      <c r="W34" s="7">
        <f t="shared" si="19"/>
        <v>2.22735</v>
      </c>
      <c r="X34" s="7">
        <f t="shared" si="20"/>
        <v>0</v>
      </c>
      <c r="Y34" s="7">
        <f t="shared" si="21"/>
        <v>1984.13087</v>
      </c>
    </row>
    <row r="35" spans="1:25" ht="12.75">
      <c r="A35" s="1">
        <v>241</v>
      </c>
      <c r="B35" s="1" t="s">
        <v>196</v>
      </c>
      <c r="C35" s="1" t="s">
        <v>142</v>
      </c>
      <c r="D35" s="1">
        <v>10</v>
      </c>
      <c r="E35" s="1" t="s">
        <v>138</v>
      </c>
      <c r="F35" s="1" t="s">
        <v>26</v>
      </c>
      <c r="G35" s="1">
        <v>100</v>
      </c>
      <c r="H35" s="5">
        <v>3.2</v>
      </c>
      <c r="I35" s="3" t="s">
        <v>143</v>
      </c>
      <c r="L35" s="7">
        <f t="shared" si="8"/>
        <v>0</v>
      </c>
      <c r="M35" s="7">
        <f t="shared" si="9"/>
        <v>831.3889999999999</v>
      </c>
      <c r="N35" s="7">
        <f t="shared" si="10"/>
        <v>5.04702</v>
      </c>
      <c r="O35" s="7">
        <f t="shared" si="11"/>
        <v>1175.12004</v>
      </c>
      <c r="P35" s="7">
        <f t="shared" si="12"/>
        <v>0</v>
      </c>
      <c r="Q35" s="7">
        <f t="shared" si="13"/>
        <v>0</v>
      </c>
      <c r="R35" s="7">
        <f t="shared" si="14"/>
        <v>4.31816</v>
      </c>
      <c r="S35" s="7">
        <f t="shared" si="15"/>
        <v>0</v>
      </c>
      <c r="T35" s="7">
        <f t="shared" si="16"/>
        <v>0</v>
      </c>
      <c r="U35" s="7">
        <f t="shared" si="17"/>
        <v>2.73582</v>
      </c>
      <c r="V35" s="7">
        <f t="shared" si="18"/>
        <v>2.19914</v>
      </c>
      <c r="W35" s="7">
        <f t="shared" si="19"/>
        <v>2.94585</v>
      </c>
      <c r="X35" s="7">
        <f t="shared" si="20"/>
        <v>0</v>
      </c>
      <c r="Y35" s="7">
        <f t="shared" si="21"/>
        <v>2023.75503</v>
      </c>
    </row>
    <row r="36" spans="1:25" ht="12.75">
      <c r="A36" s="1">
        <v>290</v>
      </c>
      <c r="C36" s="1" t="s">
        <v>237</v>
      </c>
      <c r="D36" s="1">
        <v>141</v>
      </c>
      <c r="E36" s="1" t="s">
        <v>238</v>
      </c>
      <c r="F36" s="1" t="s">
        <v>26</v>
      </c>
      <c r="G36" s="1">
        <v>100</v>
      </c>
      <c r="H36" s="5">
        <v>3.3</v>
      </c>
      <c r="I36" s="3" t="s">
        <v>239</v>
      </c>
      <c r="L36" s="7">
        <f t="shared" si="8"/>
        <v>0</v>
      </c>
      <c r="M36" s="7">
        <f t="shared" si="9"/>
        <v>755.3428999999999</v>
      </c>
      <c r="N36" s="7">
        <f t="shared" si="10"/>
        <v>23.60374</v>
      </c>
      <c r="O36" s="7">
        <f t="shared" si="11"/>
        <v>1198.7354100000002</v>
      </c>
      <c r="P36" s="7">
        <f t="shared" si="12"/>
        <v>0</v>
      </c>
      <c r="Q36" s="7">
        <f t="shared" si="13"/>
        <v>0</v>
      </c>
      <c r="R36" s="7">
        <f t="shared" si="14"/>
        <v>38.4148</v>
      </c>
      <c r="S36" s="7">
        <f t="shared" si="15"/>
        <v>0</v>
      </c>
      <c r="T36" s="7">
        <f t="shared" si="16"/>
        <v>0</v>
      </c>
      <c r="U36" s="7">
        <f t="shared" si="17"/>
        <v>17.02288</v>
      </c>
      <c r="V36" s="7">
        <f t="shared" si="18"/>
        <v>17.66406</v>
      </c>
      <c r="W36" s="7">
        <f t="shared" si="19"/>
        <v>25.291199999999996</v>
      </c>
      <c r="X36" s="7">
        <f t="shared" si="20"/>
        <v>0</v>
      </c>
      <c r="Y36" s="7">
        <f t="shared" si="21"/>
        <v>2076.07499</v>
      </c>
    </row>
    <row r="37" spans="1:25" ht="12.75">
      <c r="A37" s="1">
        <v>358</v>
      </c>
      <c r="C37" s="1" t="s">
        <v>278</v>
      </c>
      <c r="D37" s="1">
        <v>41</v>
      </c>
      <c r="E37" s="1" t="s">
        <v>280</v>
      </c>
      <c r="F37" s="1" t="s">
        <v>26</v>
      </c>
      <c r="G37" s="1">
        <v>90</v>
      </c>
      <c r="H37" s="5">
        <v>3</v>
      </c>
      <c r="I37" s="3" t="s">
        <v>279</v>
      </c>
      <c r="L37" s="7">
        <f t="shared" si="8"/>
        <v>0</v>
      </c>
      <c r="M37" s="7">
        <f t="shared" si="9"/>
        <v>735.5153</v>
      </c>
      <c r="N37" s="7">
        <f t="shared" si="10"/>
        <v>36.654619999999994</v>
      </c>
      <c r="O37" s="7">
        <f t="shared" si="11"/>
        <v>1146.15666</v>
      </c>
      <c r="P37" s="7">
        <f t="shared" si="12"/>
        <v>0</v>
      </c>
      <c r="Q37" s="7">
        <f t="shared" si="13"/>
        <v>0</v>
      </c>
      <c r="R37" s="7">
        <f t="shared" si="14"/>
        <v>72.11888</v>
      </c>
      <c r="S37" s="7">
        <f t="shared" si="15"/>
        <v>0</v>
      </c>
      <c r="T37" s="7">
        <f t="shared" si="16"/>
        <v>0</v>
      </c>
      <c r="U37" s="7">
        <f t="shared" si="17"/>
        <v>6.459575000000001</v>
      </c>
      <c r="V37" s="7">
        <f t="shared" si="18"/>
        <v>0</v>
      </c>
      <c r="W37" s="7">
        <f t="shared" si="19"/>
        <v>10.202699999999998</v>
      </c>
      <c r="X37" s="7">
        <f t="shared" si="20"/>
        <v>0</v>
      </c>
      <c r="Y37" s="7">
        <f>SUM(L37:X37)</f>
        <v>2007.1077350000003</v>
      </c>
    </row>
    <row r="38" spans="1:25" ht="12.75">
      <c r="A38" s="1">
        <v>357</v>
      </c>
      <c r="C38" s="24" t="s">
        <v>287</v>
      </c>
      <c r="D38" s="1">
        <v>41</v>
      </c>
      <c r="E38" s="1" t="s">
        <v>280</v>
      </c>
      <c r="F38" s="1" t="s">
        <v>26</v>
      </c>
      <c r="G38" s="1">
        <v>80</v>
      </c>
      <c r="H38" s="5">
        <v>3</v>
      </c>
      <c r="I38" s="3" t="s">
        <v>288</v>
      </c>
      <c r="L38" s="7">
        <f t="shared" si="8"/>
        <v>0</v>
      </c>
      <c r="M38" s="7">
        <f t="shared" si="9"/>
        <v>732.0898</v>
      </c>
      <c r="N38" s="7">
        <f t="shared" si="10"/>
        <v>35.78796</v>
      </c>
      <c r="O38" s="7">
        <f t="shared" si="11"/>
        <v>1141.46964</v>
      </c>
      <c r="P38" s="7">
        <f t="shared" si="12"/>
        <v>0</v>
      </c>
      <c r="Q38" s="7">
        <f t="shared" si="13"/>
        <v>0</v>
      </c>
      <c r="R38" s="7">
        <f t="shared" si="14"/>
        <v>42.06</v>
      </c>
      <c r="S38" s="7">
        <f t="shared" si="15"/>
        <v>0</v>
      </c>
      <c r="T38" s="7">
        <f t="shared" si="16"/>
        <v>0</v>
      </c>
      <c r="U38" s="7">
        <f t="shared" si="17"/>
        <v>19.986685</v>
      </c>
      <c r="V38" s="7">
        <f t="shared" si="18"/>
        <v>0</v>
      </c>
      <c r="W38" s="7">
        <f t="shared" si="19"/>
        <v>6.466499999999999</v>
      </c>
      <c r="X38" s="7">
        <f t="shared" si="20"/>
        <v>0</v>
      </c>
      <c r="Y38" s="7">
        <f>SUM(L38:X38)</f>
        <v>1977.8605850000001</v>
      </c>
    </row>
    <row r="39" ht="12.75"/>
    <row r="40" ht="12.75"/>
    <row r="41" ht="12.75"/>
    <row r="42" ht="12.75"/>
    <row r="43" spans="1:25" ht="12.75">
      <c r="A43" s="2" t="s">
        <v>3</v>
      </c>
      <c r="B43" s="2" t="s">
        <v>195</v>
      </c>
      <c r="C43" s="2" t="s">
        <v>84</v>
      </c>
      <c r="D43" s="2" t="s">
        <v>1</v>
      </c>
      <c r="E43" s="2" t="s">
        <v>2</v>
      </c>
      <c r="F43" s="2" t="s">
        <v>4</v>
      </c>
      <c r="G43" s="2" t="s">
        <v>19</v>
      </c>
      <c r="H43" s="6" t="s">
        <v>20</v>
      </c>
      <c r="I43" s="4" t="s">
        <v>27</v>
      </c>
      <c r="L43" s="2" t="s">
        <v>249</v>
      </c>
      <c r="M43" s="2" t="s">
        <v>250</v>
      </c>
      <c r="N43" s="2" t="s">
        <v>251</v>
      </c>
      <c r="O43" s="2" t="s">
        <v>252</v>
      </c>
      <c r="P43" s="2" t="s">
        <v>253</v>
      </c>
      <c r="Q43" s="2" t="s">
        <v>254</v>
      </c>
      <c r="R43" s="2" t="s">
        <v>255</v>
      </c>
      <c r="S43" s="2" t="s">
        <v>256</v>
      </c>
      <c r="T43" s="2" t="s">
        <v>257</v>
      </c>
      <c r="U43" s="2" t="s">
        <v>258</v>
      </c>
      <c r="V43" s="2" t="s">
        <v>259</v>
      </c>
      <c r="W43" s="2" t="s">
        <v>260</v>
      </c>
      <c r="X43" s="2" t="s">
        <v>261</v>
      </c>
      <c r="Y43" s="2" t="s">
        <v>248</v>
      </c>
    </row>
    <row r="44" spans="1:25" ht="12.75">
      <c r="A44" s="1">
        <v>146</v>
      </c>
      <c r="B44" s="1">
        <v>14</v>
      </c>
      <c r="C44" s="1"/>
      <c r="D44" s="1">
        <v>17</v>
      </c>
      <c r="E44" s="1" t="s">
        <v>51</v>
      </c>
      <c r="F44" s="1" t="s">
        <v>26</v>
      </c>
      <c r="G44" s="1">
        <v>100</v>
      </c>
      <c r="H44" s="5">
        <v>3.3</v>
      </c>
      <c r="I44" s="3" t="s">
        <v>52</v>
      </c>
      <c r="L44" s="3">
        <f aca="true" t="shared" si="22" ref="L44:L55">L23/$Y23*100</f>
        <v>0.39186357365879637</v>
      </c>
      <c r="M44" s="3">
        <f aca="true" t="shared" si="23" ref="M44:X44">M23/$Y23*100</f>
        <v>36.39493721800107</v>
      </c>
      <c r="N44" s="3">
        <f t="shared" si="23"/>
        <v>0.7276549480242136</v>
      </c>
      <c r="O44" s="3">
        <f t="shared" si="23"/>
        <v>57.214502953550706</v>
      </c>
      <c r="P44" s="3">
        <f t="shared" si="23"/>
        <v>0</v>
      </c>
      <c r="Q44" s="3">
        <f t="shared" si="23"/>
        <v>0</v>
      </c>
      <c r="R44" s="3">
        <f t="shared" si="23"/>
        <v>0.6715176086489686</v>
      </c>
      <c r="S44" s="3">
        <f t="shared" si="23"/>
        <v>0</v>
      </c>
      <c r="T44" s="3">
        <f t="shared" si="23"/>
        <v>0</v>
      </c>
      <c r="U44" s="3">
        <f t="shared" si="23"/>
        <v>0.629709889856288</v>
      </c>
      <c r="V44" s="3">
        <f t="shared" si="23"/>
        <v>0.3907494866704101</v>
      </c>
      <c r="W44" s="3">
        <f t="shared" si="23"/>
        <v>3.579064321589552</v>
      </c>
      <c r="X44" s="3">
        <f t="shared" si="23"/>
        <v>0</v>
      </c>
      <c r="Y44" s="3">
        <f>SUM(L44:X44)</f>
        <v>100.00000000000001</v>
      </c>
    </row>
    <row r="45" spans="1:25" ht="12.75">
      <c r="A45" s="1">
        <v>186</v>
      </c>
      <c r="B45" s="1">
        <v>15</v>
      </c>
      <c r="C45" s="1" t="s">
        <v>189</v>
      </c>
      <c r="D45" s="1">
        <v>15</v>
      </c>
      <c r="E45" s="1" t="s">
        <v>197</v>
      </c>
      <c r="F45" s="1" t="s">
        <v>26</v>
      </c>
      <c r="G45" s="1">
        <v>100</v>
      </c>
      <c r="H45" s="5">
        <v>3.3</v>
      </c>
      <c r="I45" s="3" t="s">
        <v>198</v>
      </c>
      <c r="L45" s="3">
        <f t="shared" si="22"/>
        <v>0</v>
      </c>
      <c r="M45" s="3">
        <f aca="true" t="shared" si="24" ref="M45:X45">M24/$Y24*100</f>
        <v>38.56644129594501</v>
      </c>
      <c r="N45" s="3">
        <f t="shared" si="24"/>
        <v>0.19449297270095692</v>
      </c>
      <c r="O45" s="3">
        <f t="shared" si="24"/>
        <v>61.112793484985396</v>
      </c>
      <c r="P45" s="3">
        <f t="shared" si="24"/>
        <v>0</v>
      </c>
      <c r="Q45" s="3">
        <f t="shared" si="24"/>
        <v>0</v>
      </c>
      <c r="R45" s="3">
        <f t="shared" si="24"/>
        <v>0.10134468953937249</v>
      </c>
      <c r="S45" s="3">
        <f t="shared" si="24"/>
        <v>0</v>
      </c>
      <c r="T45" s="3">
        <f t="shared" si="24"/>
        <v>0</v>
      </c>
      <c r="U45" s="3">
        <f t="shared" si="24"/>
        <v>0</v>
      </c>
      <c r="V45" s="3">
        <f t="shared" si="24"/>
        <v>0.02492755682926256</v>
      </c>
      <c r="W45" s="3">
        <f t="shared" si="24"/>
        <v>0</v>
      </c>
      <c r="X45" s="3">
        <f t="shared" si="24"/>
        <v>0</v>
      </c>
      <c r="Y45" s="3">
        <f aca="true" t="shared" si="25" ref="Y45:Y57">SUM(L45:X45)</f>
        <v>100</v>
      </c>
    </row>
    <row r="46" spans="1:25" ht="12.75">
      <c r="A46" s="1">
        <v>149</v>
      </c>
      <c r="B46" s="1"/>
      <c r="C46" s="1" t="s">
        <v>156</v>
      </c>
      <c r="D46" s="1">
        <v>27</v>
      </c>
      <c r="E46" s="1" t="s">
        <v>55</v>
      </c>
      <c r="F46" s="1" t="s">
        <v>26</v>
      </c>
      <c r="G46" s="1">
        <v>120</v>
      </c>
      <c r="H46" s="5">
        <v>3.5</v>
      </c>
      <c r="I46" s="3" t="s">
        <v>56</v>
      </c>
      <c r="L46" s="3">
        <f t="shared" si="22"/>
        <v>0.4770359181661123</v>
      </c>
      <c r="M46" s="3">
        <f aca="true" t="shared" si="26" ref="M46:X46">M25/$Y25*100</f>
        <v>27.711882887791845</v>
      </c>
      <c r="N46" s="3">
        <f t="shared" si="26"/>
        <v>0.3018255405975675</v>
      </c>
      <c r="O46" s="3">
        <f t="shared" si="26"/>
        <v>55.821640460888254</v>
      </c>
      <c r="P46" s="3">
        <f t="shared" si="26"/>
        <v>0</v>
      </c>
      <c r="Q46" s="3">
        <f t="shared" si="26"/>
        <v>0.01930528512830203</v>
      </c>
      <c r="R46" s="3">
        <f t="shared" si="26"/>
        <v>1.5860336923496237</v>
      </c>
      <c r="S46" s="3">
        <f t="shared" si="26"/>
        <v>0.1382402328139965</v>
      </c>
      <c r="T46" s="3">
        <f t="shared" si="26"/>
        <v>0</v>
      </c>
      <c r="U46" s="3">
        <f t="shared" si="26"/>
        <v>0.8202498678181155</v>
      </c>
      <c r="V46" s="3">
        <f t="shared" si="26"/>
        <v>0.8432269826550027</v>
      </c>
      <c r="W46" s="3">
        <f t="shared" si="26"/>
        <v>12.280559131791186</v>
      </c>
      <c r="X46" s="3">
        <f t="shared" si="26"/>
        <v>0</v>
      </c>
      <c r="Y46" s="3">
        <f t="shared" si="25"/>
        <v>100</v>
      </c>
    </row>
    <row r="47" spans="1:25" ht="12.75">
      <c r="A47" s="1">
        <v>151</v>
      </c>
      <c r="B47" s="1"/>
      <c r="C47" s="1"/>
      <c r="D47" s="1">
        <v>27</v>
      </c>
      <c r="E47" s="1" t="s">
        <v>55</v>
      </c>
      <c r="F47" s="1" t="s">
        <v>26</v>
      </c>
      <c r="G47" s="1">
        <v>120</v>
      </c>
      <c r="H47" s="5">
        <v>3.4</v>
      </c>
      <c r="I47" s="3" t="s">
        <v>59</v>
      </c>
      <c r="L47" s="3">
        <f t="shared" si="22"/>
        <v>0.315104383045658</v>
      </c>
      <c r="M47" s="3">
        <f aca="true" t="shared" si="27" ref="M47:X47">M26/$Y26*100</f>
        <v>29.262247512484823</v>
      </c>
      <c r="N47" s="3">
        <f t="shared" si="27"/>
        <v>0.4010851066467459</v>
      </c>
      <c r="O47" s="3">
        <f t="shared" si="27"/>
        <v>55.61127281135082</v>
      </c>
      <c r="P47" s="3">
        <f t="shared" si="27"/>
        <v>0</v>
      </c>
      <c r="Q47" s="3">
        <f t="shared" si="27"/>
        <v>0.045507271396912505</v>
      </c>
      <c r="R47" s="3">
        <f t="shared" si="27"/>
        <v>1.8783649618799765</v>
      </c>
      <c r="S47" s="3">
        <f t="shared" si="27"/>
        <v>0.2094852773567547</v>
      </c>
      <c r="T47" s="3">
        <f t="shared" si="27"/>
        <v>0</v>
      </c>
      <c r="U47" s="3">
        <f t="shared" si="27"/>
        <v>0.6398478328125881</v>
      </c>
      <c r="V47" s="3">
        <f t="shared" si="27"/>
        <v>0.701730314500909</v>
      </c>
      <c r="W47" s="3">
        <f t="shared" si="27"/>
        <v>10.935354528524801</v>
      </c>
      <c r="X47" s="3">
        <f t="shared" si="27"/>
        <v>0</v>
      </c>
      <c r="Y47" s="3">
        <f t="shared" si="25"/>
        <v>99.99999999999999</v>
      </c>
    </row>
    <row r="48" spans="1:25" ht="12.75">
      <c r="A48" s="1">
        <v>153</v>
      </c>
      <c r="B48" s="1">
        <v>17</v>
      </c>
      <c r="C48" s="1"/>
      <c r="D48" s="1">
        <v>27</v>
      </c>
      <c r="E48" s="1" t="s">
        <v>55</v>
      </c>
      <c r="F48" s="1" t="s">
        <v>26</v>
      </c>
      <c r="G48" s="1">
        <v>120</v>
      </c>
      <c r="H48" s="5">
        <v>3.4</v>
      </c>
      <c r="I48" s="3" t="s">
        <v>61</v>
      </c>
      <c r="L48" s="3">
        <f t="shared" si="22"/>
        <v>0.323723314186828</v>
      </c>
      <c r="M48" s="3">
        <f aca="true" t="shared" si="28" ref="M48:X48">M27/$Y27*100</f>
        <v>28.74218967629162</v>
      </c>
      <c r="N48" s="3">
        <f t="shared" si="28"/>
        <v>0.32324480265601724</v>
      </c>
      <c r="O48" s="3">
        <f t="shared" si="28"/>
        <v>55.20502229098525</v>
      </c>
      <c r="P48" s="3">
        <f t="shared" si="28"/>
        <v>0</v>
      </c>
      <c r="Q48" s="3">
        <f t="shared" si="28"/>
        <v>0.03437619538789011</v>
      </c>
      <c r="R48" s="3">
        <f t="shared" si="28"/>
        <v>2.1539569339850346</v>
      </c>
      <c r="S48" s="3">
        <f t="shared" si="28"/>
        <v>0.2514224570638822</v>
      </c>
      <c r="T48" s="3">
        <f t="shared" si="28"/>
        <v>0</v>
      </c>
      <c r="U48" s="3">
        <f t="shared" si="28"/>
        <v>0.6967837216945919</v>
      </c>
      <c r="V48" s="3">
        <f t="shared" si="28"/>
        <v>0.8996071518406381</v>
      </c>
      <c r="W48" s="3">
        <f t="shared" si="28"/>
        <v>11.369673455908233</v>
      </c>
      <c r="X48" s="3">
        <f t="shared" si="28"/>
        <v>0</v>
      </c>
      <c r="Y48" s="3">
        <f t="shared" si="25"/>
        <v>99.99999999999997</v>
      </c>
    </row>
    <row r="49" spans="1:25" ht="12.75">
      <c r="A49" s="1">
        <v>298</v>
      </c>
      <c r="B49" s="1"/>
      <c r="C49" s="1" t="s">
        <v>230</v>
      </c>
      <c r="D49" s="1">
        <v>27</v>
      </c>
      <c r="E49" s="1" t="s">
        <v>55</v>
      </c>
      <c r="F49" s="1" t="s">
        <v>26</v>
      </c>
      <c r="G49" s="1">
        <v>100</v>
      </c>
      <c r="H49" s="5">
        <v>3.3</v>
      </c>
      <c r="I49" s="3" t="s">
        <v>232</v>
      </c>
      <c r="L49" s="3">
        <f t="shared" si="22"/>
        <v>0.849262040911896</v>
      </c>
      <c r="M49" s="3">
        <f aca="true" t="shared" si="29" ref="M49:X49">M28/$Y28*100</f>
        <v>29.26367662022779</v>
      </c>
      <c r="N49" s="3">
        <f t="shared" si="29"/>
        <v>0.06709797979867776</v>
      </c>
      <c r="O49" s="3">
        <f t="shared" si="29"/>
        <v>57.624244158842444</v>
      </c>
      <c r="P49" s="3">
        <f t="shared" si="29"/>
        <v>0</v>
      </c>
      <c r="Q49" s="3">
        <f t="shared" si="29"/>
        <v>0</v>
      </c>
      <c r="R49" s="3">
        <f t="shared" si="29"/>
        <v>2.2116762170495177</v>
      </c>
      <c r="S49" s="3">
        <f t="shared" si="29"/>
        <v>0</v>
      </c>
      <c r="T49" s="3">
        <f t="shared" si="29"/>
        <v>0</v>
      </c>
      <c r="U49" s="3">
        <f t="shared" si="29"/>
        <v>0.7358746152615216</v>
      </c>
      <c r="V49" s="3">
        <f t="shared" si="29"/>
        <v>0.7169373827883576</v>
      </c>
      <c r="W49" s="3">
        <f t="shared" si="29"/>
        <v>8.531230985119796</v>
      </c>
      <c r="X49" s="3">
        <f t="shared" si="29"/>
        <v>0</v>
      </c>
      <c r="Y49" s="3">
        <f t="shared" si="25"/>
        <v>100</v>
      </c>
    </row>
    <row r="50" spans="1:25" ht="12.75">
      <c r="A50" s="1">
        <v>308</v>
      </c>
      <c r="B50" s="1"/>
      <c r="C50" s="1" t="s">
        <v>233</v>
      </c>
      <c r="D50" s="1">
        <v>27</v>
      </c>
      <c r="E50" s="1" t="s">
        <v>55</v>
      </c>
      <c r="F50" s="1" t="s">
        <v>26</v>
      </c>
      <c r="G50" s="1">
        <v>100</v>
      </c>
      <c r="H50" s="5">
        <v>3.3</v>
      </c>
      <c r="I50" s="3" t="s">
        <v>232</v>
      </c>
      <c r="L50" s="3">
        <f t="shared" si="22"/>
        <v>0.36337328258876817</v>
      </c>
      <c r="M50" s="3">
        <f aca="true" t="shared" si="30" ref="M50:X50">M29/$Y29*100</f>
        <v>27.79779229426348</v>
      </c>
      <c r="N50" s="3">
        <f t="shared" si="30"/>
        <v>0.648383338482625</v>
      </c>
      <c r="O50" s="3">
        <f t="shared" si="30"/>
        <v>58.40955878366799</v>
      </c>
      <c r="P50" s="3">
        <f t="shared" si="30"/>
        <v>0</v>
      </c>
      <c r="Q50" s="3">
        <f t="shared" si="30"/>
        <v>0</v>
      </c>
      <c r="R50" s="3">
        <f t="shared" si="30"/>
        <v>1.8984569892871184</v>
      </c>
      <c r="S50" s="3">
        <f t="shared" si="30"/>
        <v>0.13218611407707978</v>
      </c>
      <c r="T50" s="3">
        <f t="shared" si="30"/>
        <v>0</v>
      </c>
      <c r="U50" s="3">
        <f t="shared" si="30"/>
        <v>0.5389593536351498</v>
      </c>
      <c r="V50" s="3">
        <f t="shared" si="30"/>
        <v>0.8217448739158272</v>
      </c>
      <c r="W50" s="3">
        <f t="shared" si="30"/>
        <v>9.389544970081957</v>
      </c>
      <c r="X50" s="3">
        <f t="shared" si="30"/>
        <v>0</v>
      </c>
      <c r="Y50" s="3">
        <f t="shared" si="25"/>
        <v>100</v>
      </c>
    </row>
    <row r="51" spans="1:25" ht="12.75">
      <c r="A51" s="1">
        <v>170</v>
      </c>
      <c r="B51" s="1">
        <v>19</v>
      </c>
      <c r="C51" s="1"/>
      <c r="D51" s="1">
        <v>57</v>
      </c>
      <c r="E51" s="1" t="s">
        <v>91</v>
      </c>
      <c r="F51" s="1" t="s">
        <v>26</v>
      </c>
      <c r="G51" s="1">
        <v>120</v>
      </c>
      <c r="H51" s="5">
        <v>3.3</v>
      </c>
      <c r="I51" s="3" t="s">
        <v>93</v>
      </c>
      <c r="L51" s="3">
        <f t="shared" si="22"/>
        <v>0</v>
      </c>
      <c r="M51" s="3">
        <f aca="true" t="shared" si="31" ref="M51:X51">M30/$Y30*100</f>
        <v>35.05166237298944</v>
      </c>
      <c r="N51" s="3">
        <f t="shared" si="31"/>
        <v>2.736266179074958</v>
      </c>
      <c r="O51" s="3">
        <f t="shared" si="31"/>
        <v>56.318372502833725</v>
      </c>
      <c r="P51" s="3">
        <f t="shared" si="31"/>
        <v>0</v>
      </c>
      <c r="Q51" s="3">
        <f t="shared" si="31"/>
        <v>0</v>
      </c>
      <c r="R51" s="3">
        <f t="shared" si="31"/>
        <v>2.4393711855875746</v>
      </c>
      <c r="S51" s="3">
        <f t="shared" si="31"/>
        <v>0</v>
      </c>
      <c r="T51" s="3">
        <f t="shared" si="31"/>
        <v>0</v>
      </c>
      <c r="U51" s="3">
        <f t="shared" si="31"/>
        <v>1.1910547552007689</v>
      </c>
      <c r="V51" s="3">
        <f t="shared" si="31"/>
        <v>0.7560435363784581</v>
      </c>
      <c r="W51" s="3">
        <f t="shared" si="31"/>
        <v>1.507229467935086</v>
      </c>
      <c r="X51" s="3">
        <f t="shared" si="31"/>
        <v>0</v>
      </c>
      <c r="Y51" s="3">
        <f t="shared" si="25"/>
        <v>100.00000000000001</v>
      </c>
    </row>
    <row r="52" spans="1:25" ht="12.75">
      <c r="A52" s="1">
        <v>197</v>
      </c>
      <c r="B52" s="1">
        <v>21</v>
      </c>
      <c r="C52" s="1"/>
      <c r="D52" s="1">
        <v>80</v>
      </c>
      <c r="E52" s="1" t="s">
        <v>99</v>
      </c>
      <c r="F52" s="1" t="s">
        <v>26</v>
      </c>
      <c r="G52" s="1">
        <v>80</v>
      </c>
      <c r="H52" s="5">
        <v>3.2</v>
      </c>
      <c r="I52" s="3" t="s">
        <v>105</v>
      </c>
      <c r="L52" s="3">
        <f t="shared" si="22"/>
        <v>0</v>
      </c>
      <c r="M52" s="3">
        <f aca="true" t="shared" si="32" ref="M52:X52">M31/$Y31*100</f>
        <v>37.95091846180757</v>
      </c>
      <c r="N52" s="3">
        <f t="shared" si="32"/>
        <v>0.1686926081462379</v>
      </c>
      <c r="O52" s="3">
        <f t="shared" si="32"/>
        <v>57.67494324489293</v>
      </c>
      <c r="P52" s="3">
        <f t="shared" si="32"/>
        <v>0</v>
      </c>
      <c r="Q52" s="3">
        <f t="shared" si="32"/>
        <v>0</v>
      </c>
      <c r="R52" s="3">
        <f t="shared" si="32"/>
        <v>1.6785513137980699</v>
      </c>
      <c r="S52" s="3">
        <f t="shared" si="32"/>
        <v>0</v>
      </c>
      <c r="T52" s="3">
        <f t="shared" si="32"/>
        <v>0</v>
      </c>
      <c r="U52" s="3">
        <f t="shared" si="32"/>
        <v>0.7048700113750994</v>
      </c>
      <c r="V52" s="3">
        <f t="shared" si="32"/>
        <v>0.8998372999331917</v>
      </c>
      <c r="W52" s="3">
        <f t="shared" si="32"/>
        <v>0.9221870600469112</v>
      </c>
      <c r="X52" s="3">
        <f t="shared" si="32"/>
        <v>0</v>
      </c>
      <c r="Y52" s="3">
        <f t="shared" si="25"/>
        <v>100</v>
      </c>
    </row>
    <row r="53" spans="1:25" ht="12.75">
      <c r="A53" s="1">
        <v>198</v>
      </c>
      <c r="B53" s="1"/>
      <c r="C53" s="1"/>
      <c r="D53" s="1">
        <v>80</v>
      </c>
      <c r="E53" s="1" t="s">
        <v>99</v>
      </c>
      <c r="F53" s="1" t="s">
        <v>26</v>
      </c>
      <c r="G53" s="1">
        <v>100</v>
      </c>
      <c r="H53" s="5">
        <v>3.2</v>
      </c>
      <c r="I53" s="3" t="s">
        <v>106</v>
      </c>
      <c r="L53" s="3">
        <f t="shared" si="22"/>
        <v>0</v>
      </c>
      <c r="M53" s="3">
        <f aca="true" t="shared" si="33" ref="M53:X53">M32/$Y32*100</f>
        <v>37.48660351994449</v>
      </c>
      <c r="N53" s="3">
        <f t="shared" si="33"/>
        <v>0.1790051390365961</v>
      </c>
      <c r="O53" s="3">
        <f t="shared" si="33"/>
        <v>60.135994948369245</v>
      </c>
      <c r="P53" s="3">
        <f t="shared" si="33"/>
        <v>0</v>
      </c>
      <c r="Q53" s="3">
        <f t="shared" si="33"/>
        <v>0</v>
      </c>
      <c r="R53" s="3">
        <f t="shared" si="33"/>
        <v>0.551355491410013</v>
      </c>
      <c r="S53" s="3">
        <f t="shared" si="33"/>
        <v>0.0440756138453949</v>
      </c>
      <c r="T53" s="3">
        <f t="shared" si="33"/>
        <v>0.05017822137080888</v>
      </c>
      <c r="U53" s="3">
        <f t="shared" si="33"/>
        <v>0.4345677553336933</v>
      </c>
      <c r="V53" s="3">
        <f t="shared" si="33"/>
        <v>0.48750534247774746</v>
      </c>
      <c r="W53" s="3">
        <f t="shared" si="33"/>
        <v>0.6307139682120159</v>
      </c>
      <c r="X53" s="3">
        <f t="shared" si="33"/>
        <v>0</v>
      </c>
      <c r="Y53" s="3">
        <f t="shared" si="25"/>
        <v>100</v>
      </c>
    </row>
    <row r="54" spans="1:25" ht="12.75">
      <c r="A54" s="1">
        <v>204</v>
      </c>
      <c r="B54" s="1">
        <v>22</v>
      </c>
      <c r="C54" s="1"/>
      <c r="D54" s="1">
        <v>80</v>
      </c>
      <c r="E54" s="1" t="s">
        <v>99</v>
      </c>
      <c r="F54" s="1" t="s">
        <v>26</v>
      </c>
      <c r="G54" s="1">
        <v>80</v>
      </c>
      <c r="H54" s="5">
        <v>3.2</v>
      </c>
      <c r="I54" s="3" t="s">
        <v>110</v>
      </c>
      <c r="L54" s="3">
        <f t="shared" si="22"/>
        <v>0</v>
      </c>
      <c r="M54" s="3">
        <f aca="true" t="shared" si="34" ref="M54:X54">M33/$Y33*100</f>
        <v>39.95909031622097</v>
      </c>
      <c r="N54" s="3">
        <f t="shared" si="34"/>
        <v>0.22190873260601804</v>
      </c>
      <c r="O54" s="3">
        <f t="shared" si="34"/>
        <v>59.41440198293563</v>
      </c>
      <c r="P54" s="3">
        <f t="shared" si="34"/>
        <v>0</v>
      </c>
      <c r="Q54" s="3">
        <f t="shared" si="34"/>
        <v>0</v>
      </c>
      <c r="R54" s="3">
        <f t="shared" si="34"/>
        <v>0.10786181209519663</v>
      </c>
      <c r="S54" s="3">
        <f t="shared" si="34"/>
        <v>0</v>
      </c>
      <c r="T54" s="3">
        <f t="shared" si="34"/>
        <v>0</v>
      </c>
      <c r="U54" s="3">
        <f t="shared" si="34"/>
        <v>0.17309066392834066</v>
      </c>
      <c r="V54" s="3">
        <f t="shared" si="34"/>
        <v>0</v>
      </c>
      <c r="W54" s="3">
        <f t="shared" si="34"/>
        <v>0.12364649221382792</v>
      </c>
      <c r="X54" s="3">
        <f t="shared" si="34"/>
        <v>0</v>
      </c>
      <c r="Y54" s="3">
        <f t="shared" si="25"/>
        <v>99.99999999999997</v>
      </c>
    </row>
    <row r="55" spans="1:25" ht="12.75">
      <c r="A55" s="1">
        <v>207</v>
      </c>
      <c r="B55" s="1">
        <v>18</v>
      </c>
      <c r="C55" s="1"/>
      <c r="D55" s="1">
        <v>56</v>
      </c>
      <c r="E55" s="1" t="s">
        <v>111</v>
      </c>
      <c r="F55" s="1" t="s">
        <v>26</v>
      </c>
      <c r="G55" s="1">
        <v>80</v>
      </c>
      <c r="H55" s="5">
        <v>3.2</v>
      </c>
      <c r="I55" s="3" t="s">
        <v>112</v>
      </c>
      <c r="L55" s="3">
        <f t="shared" si="22"/>
        <v>0</v>
      </c>
      <c r="M55" s="3">
        <f aca="true" t="shared" si="35" ref="M55:X55">M34/$Y34*100</f>
        <v>38.67244906078196</v>
      </c>
      <c r="N55" s="3">
        <f t="shared" si="35"/>
        <v>0.3031876622130273</v>
      </c>
      <c r="O55" s="3">
        <f t="shared" si="35"/>
        <v>59.63175705239646</v>
      </c>
      <c r="P55" s="3">
        <f t="shared" si="35"/>
        <v>0</v>
      </c>
      <c r="Q55" s="3">
        <f t="shared" si="35"/>
        <v>0</v>
      </c>
      <c r="R55" s="3">
        <f t="shared" si="35"/>
        <v>0.1639327349410173</v>
      </c>
      <c r="S55" s="3">
        <f t="shared" si="35"/>
        <v>0.515320846754428</v>
      </c>
      <c r="T55" s="3">
        <f t="shared" si="35"/>
        <v>0</v>
      </c>
      <c r="U55" s="3">
        <f t="shared" si="35"/>
        <v>0.4902579838395439</v>
      </c>
      <c r="V55" s="3">
        <f t="shared" si="35"/>
        <v>0.11083643892905108</v>
      </c>
      <c r="W55" s="3">
        <f t="shared" si="35"/>
        <v>0.11225822014452101</v>
      </c>
      <c r="X55" s="3">
        <f t="shared" si="35"/>
        <v>0</v>
      </c>
      <c r="Y55" s="3">
        <f t="shared" si="25"/>
        <v>100.00000000000001</v>
      </c>
    </row>
    <row r="56" spans="1:25" ht="12.75">
      <c r="A56" s="1">
        <v>241</v>
      </c>
      <c r="B56" s="1" t="s">
        <v>196</v>
      </c>
      <c r="C56" s="1" t="s">
        <v>142</v>
      </c>
      <c r="D56" s="1">
        <v>10</v>
      </c>
      <c r="E56" s="1" t="s">
        <v>138</v>
      </c>
      <c r="F56" s="1" t="s">
        <v>26</v>
      </c>
      <c r="G56" s="1">
        <v>100</v>
      </c>
      <c r="H56" s="5">
        <v>3.2</v>
      </c>
      <c r="I56" s="3" t="s">
        <v>143</v>
      </c>
      <c r="L56" s="3">
        <f aca="true" t="shared" si="36" ref="L56:X56">L35/$Y35*100</f>
        <v>0</v>
      </c>
      <c r="M56" s="3">
        <f t="shared" si="36"/>
        <v>41.08150382213009</v>
      </c>
      <c r="N56" s="3">
        <f t="shared" si="36"/>
        <v>0.24938887983888047</v>
      </c>
      <c r="O56" s="3">
        <f t="shared" si="36"/>
        <v>58.06631843183116</v>
      </c>
      <c r="P56" s="3">
        <f t="shared" si="36"/>
        <v>0</v>
      </c>
      <c r="Q56" s="3">
        <f t="shared" si="36"/>
        <v>0</v>
      </c>
      <c r="R56" s="3">
        <f t="shared" si="36"/>
        <v>0.213373651256595</v>
      </c>
      <c r="S56" s="3">
        <f t="shared" si="36"/>
        <v>0</v>
      </c>
      <c r="T56" s="3">
        <f t="shared" si="36"/>
        <v>0</v>
      </c>
      <c r="U56" s="3">
        <f t="shared" si="36"/>
        <v>0.13518533416566728</v>
      </c>
      <c r="V56" s="3">
        <f t="shared" si="36"/>
        <v>0.10866631422282369</v>
      </c>
      <c r="W56" s="3">
        <f t="shared" si="36"/>
        <v>0.14556356655479197</v>
      </c>
      <c r="X56" s="3">
        <f t="shared" si="36"/>
        <v>0</v>
      </c>
      <c r="Y56" s="3">
        <f t="shared" si="25"/>
        <v>100.00000000000001</v>
      </c>
    </row>
    <row r="57" spans="1:25" ht="12.75">
      <c r="A57" s="1">
        <v>290</v>
      </c>
      <c r="C57" s="1" t="s">
        <v>237</v>
      </c>
      <c r="D57" s="1">
        <v>141</v>
      </c>
      <c r="E57" s="1" t="s">
        <v>238</v>
      </c>
      <c r="F57" s="1" t="s">
        <v>26</v>
      </c>
      <c r="G57" s="1">
        <v>100</v>
      </c>
      <c r="H57" s="5">
        <v>3.3</v>
      </c>
      <c r="I57" s="3" t="s">
        <v>239</v>
      </c>
      <c r="L57" s="3">
        <f aca="true" t="shared" si="37" ref="L57:X59">L36/$Y36*100</f>
        <v>0</v>
      </c>
      <c r="M57" s="3">
        <f t="shared" si="37"/>
        <v>36.383218507921036</v>
      </c>
      <c r="N57" s="3">
        <f t="shared" si="37"/>
        <v>1.1369406266003907</v>
      </c>
      <c r="O57" s="3">
        <f t="shared" si="37"/>
        <v>57.74046774678405</v>
      </c>
      <c r="P57" s="3">
        <f t="shared" si="37"/>
        <v>0</v>
      </c>
      <c r="Q57" s="3">
        <f t="shared" si="37"/>
        <v>0</v>
      </c>
      <c r="R57" s="3">
        <f t="shared" si="37"/>
        <v>1.8503570528538567</v>
      </c>
      <c r="S57" s="3">
        <f t="shared" si="37"/>
        <v>0</v>
      </c>
      <c r="T57" s="3">
        <f t="shared" si="37"/>
        <v>0</v>
      </c>
      <c r="U57" s="3">
        <f t="shared" si="37"/>
        <v>0.8199549670409546</v>
      </c>
      <c r="V57" s="3">
        <f t="shared" si="37"/>
        <v>0.850839207884297</v>
      </c>
      <c r="W57" s="3">
        <f t="shared" si="37"/>
        <v>1.2182218909154143</v>
      </c>
      <c r="X57" s="3">
        <f t="shared" si="37"/>
        <v>0</v>
      </c>
      <c r="Y57" s="3">
        <f t="shared" si="25"/>
        <v>100</v>
      </c>
    </row>
    <row r="58" spans="1:25" ht="12.75">
      <c r="A58" s="1">
        <v>358</v>
      </c>
      <c r="C58" s="1" t="s">
        <v>278</v>
      </c>
      <c r="D58" s="1">
        <v>41</v>
      </c>
      <c r="E58" s="1" t="s">
        <v>280</v>
      </c>
      <c r="F58" s="1" t="s">
        <v>26</v>
      </c>
      <c r="G58" s="1">
        <v>90</v>
      </c>
      <c r="H58" s="5">
        <v>3</v>
      </c>
      <c r="I58" s="3" t="s">
        <v>279</v>
      </c>
      <c r="L58" s="3">
        <f t="shared" si="37"/>
        <v>0</v>
      </c>
      <c r="M58" s="3">
        <f t="shared" si="37"/>
        <v>36.64553163609824</v>
      </c>
      <c r="N58" s="3">
        <f t="shared" si="37"/>
        <v>1.8262407822368334</v>
      </c>
      <c r="O58" s="3">
        <f t="shared" si="37"/>
        <v>57.104889788091015</v>
      </c>
      <c r="P58" s="3">
        <f t="shared" si="37"/>
        <v>0</v>
      </c>
      <c r="Q58" s="3">
        <f t="shared" si="37"/>
        <v>0</v>
      </c>
      <c r="R58" s="3">
        <f t="shared" si="37"/>
        <v>3.593174334510748</v>
      </c>
      <c r="S58" s="3">
        <f t="shared" si="37"/>
        <v>0</v>
      </c>
      <c r="T58" s="3">
        <f t="shared" si="37"/>
        <v>0</v>
      </c>
      <c r="U58" s="3">
        <f t="shared" si="37"/>
        <v>0.3218349910848209</v>
      </c>
      <c r="V58" s="3">
        <f t="shared" si="37"/>
        <v>0</v>
      </c>
      <c r="W58" s="3">
        <f t="shared" si="37"/>
        <v>0.5083284679783269</v>
      </c>
      <c r="X58" s="3">
        <f t="shared" si="37"/>
        <v>0</v>
      </c>
      <c r="Y58" s="3">
        <f>SUM(L58:X58)</f>
        <v>99.99999999999999</v>
      </c>
    </row>
    <row r="59" spans="1:25" ht="12.75">
      <c r="A59" s="1">
        <v>357</v>
      </c>
      <c r="C59" s="24" t="s">
        <v>287</v>
      </c>
      <c r="D59" s="1">
        <v>41</v>
      </c>
      <c r="E59" s="1" t="s">
        <v>280</v>
      </c>
      <c r="F59" s="1" t="s">
        <v>26</v>
      </c>
      <c r="G59" s="1">
        <v>80</v>
      </c>
      <c r="H59" s="5">
        <v>3</v>
      </c>
      <c r="I59" s="3" t="s">
        <v>288</v>
      </c>
      <c r="L59" s="3">
        <f t="shared" si="37"/>
        <v>0</v>
      </c>
      <c r="M59" s="3">
        <f t="shared" si="37"/>
        <v>37.01422666249249</v>
      </c>
      <c r="N59" s="3">
        <f t="shared" si="37"/>
        <v>1.8094278368968053</v>
      </c>
      <c r="O59" s="3">
        <f t="shared" si="37"/>
        <v>57.71234073103286</v>
      </c>
      <c r="P59" s="3">
        <f t="shared" si="37"/>
        <v>0</v>
      </c>
      <c r="Q59" s="3">
        <f t="shared" si="37"/>
        <v>0</v>
      </c>
      <c r="R59" s="3">
        <f t="shared" si="37"/>
        <v>2.126540177754743</v>
      </c>
      <c r="S59" s="3">
        <f t="shared" si="37"/>
        <v>0</v>
      </c>
      <c r="T59" s="3">
        <f t="shared" si="37"/>
        <v>0</v>
      </c>
      <c r="U59" s="3">
        <f t="shared" si="37"/>
        <v>1.0105204154214944</v>
      </c>
      <c r="V59" s="3">
        <f t="shared" si="37"/>
        <v>0</v>
      </c>
      <c r="W59" s="3">
        <f t="shared" si="37"/>
        <v>0.32694417640159396</v>
      </c>
      <c r="X59" s="3">
        <f t="shared" si="37"/>
        <v>0</v>
      </c>
      <c r="Y59" s="3">
        <f>SUM(L59:X59)</f>
        <v>99.99999999999999</v>
      </c>
    </row>
    <row r="60" ht="12.75"/>
  </sheetData>
  <printOptions gridLines="1"/>
  <pageMargins left="0.75" right="0.75" top="1" bottom="1" header="0.5" footer="0.5"/>
  <pageSetup fitToWidth="2" fitToHeight="1" horizontalDpi="600" verticalDpi="600" orientation="landscape" scale="78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Z90"/>
  <sheetViews>
    <sheetView workbookViewId="0" topLeftCell="A1">
      <selection activeCell="C2" sqref="C2"/>
    </sheetView>
  </sheetViews>
  <sheetFormatPr defaultColWidth="9.140625" defaultRowHeight="12.75"/>
  <cols>
    <col min="1" max="1" width="7.421875" style="1" customWidth="1"/>
    <col min="2" max="2" width="17.8515625" style="1" customWidth="1"/>
    <col min="3" max="3" width="18.140625" style="1" customWidth="1"/>
    <col min="4" max="4" width="10.140625" style="1" customWidth="1"/>
    <col min="5" max="5" width="12.7109375" style="1" customWidth="1"/>
    <col min="6" max="6" width="17.421875" style="1" customWidth="1"/>
    <col min="7" max="7" width="10.8515625" style="1" customWidth="1"/>
    <col min="8" max="8" width="9.00390625" style="5" customWidth="1"/>
    <col min="9" max="9" width="54.7109375" style="1" customWidth="1"/>
    <col min="10" max="10" width="3.7109375" style="0" customWidth="1"/>
    <col min="11" max="15" width="7.8515625" style="1" customWidth="1"/>
    <col min="16" max="16" width="9.00390625" style="1" customWidth="1"/>
    <col min="17" max="23" width="7.8515625" style="1" customWidth="1"/>
    <col min="24" max="24" width="8.8515625" style="1" customWidth="1"/>
    <col min="25" max="25" width="7.8515625" style="3" customWidth="1"/>
    <col min="26" max="26" width="7.8515625" style="5" customWidth="1"/>
  </cols>
  <sheetData>
    <row r="1" ht="12.75"/>
    <row r="2" ht="18">
      <c r="E2" s="9" t="s">
        <v>0</v>
      </c>
    </row>
    <row r="3" ht="18">
      <c r="E3" s="9" t="s">
        <v>335</v>
      </c>
    </row>
    <row r="4" ht="12.75"/>
    <row r="5" ht="23.25">
      <c r="E5" s="22" t="s">
        <v>273</v>
      </c>
    </row>
    <row r="6" ht="12.75"/>
    <row r="7" ht="12.75"/>
    <row r="8" ht="12.75"/>
    <row r="9" spans="1:26" s="2" customFormat="1" ht="12.75">
      <c r="A9" s="2" t="s">
        <v>3</v>
      </c>
      <c r="B9" s="2" t="s">
        <v>228</v>
      </c>
      <c r="C9" s="2" t="s">
        <v>84</v>
      </c>
      <c r="D9" s="2" t="s">
        <v>1</v>
      </c>
      <c r="E9" s="2" t="s">
        <v>2</v>
      </c>
      <c r="F9" s="2" t="s">
        <v>4</v>
      </c>
      <c r="G9" s="2" t="s">
        <v>19</v>
      </c>
      <c r="H9" s="6" t="s">
        <v>20</v>
      </c>
      <c r="I9" s="4" t="s">
        <v>27</v>
      </c>
      <c r="K9" s="6" t="s">
        <v>5</v>
      </c>
      <c r="L9" s="6" t="s">
        <v>6</v>
      </c>
      <c r="M9" s="6" t="s">
        <v>7</v>
      </c>
      <c r="N9" s="6" t="s">
        <v>8</v>
      </c>
      <c r="O9" s="6" t="s">
        <v>9</v>
      </c>
      <c r="P9" s="6" t="s">
        <v>45</v>
      </c>
      <c r="Q9" s="6" t="s">
        <v>81</v>
      </c>
      <c r="R9" s="6" t="s">
        <v>10</v>
      </c>
      <c r="S9" s="6" t="s">
        <v>11</v>
      </c>
      <c r="T9" s="6" t="s">
        <v>24</v>
      </c>
      <c r="U9" s="6" t="s">
        <v>12</v>
      </c>
      <c r="V9" s="6" t="s">
        <v>13</v>
      </c>
      <c r="W9" s="6" t="s">
        <v>14</v>
      </c>
      <c r="X9" s="6" t="s">
        <v>194</v>
      </c>
      <c r="Y9" s="4" t="s">
        <v>21</v>
      </c>
      <c r="Z9" s="6" t="s">
        <v>23</v>
      </c>
    </row>
    <row r="10" ht="12.75"/>
    <row r="11" spans="1:26" ht="12.75">
      <c r="A11" s="1">
        <v>154</v>
      </c>
      <c r="C11" s="1" t="s">
        <v>156</v>
      </c>
      <c r="D11" s="1">
        <v>27</v>
      </c>
      <c r="E11" s="1" t="s">
        <v>55</v>
      </c>
      <c r="F11" s="1" t="s">
        <v>26</v>
      </c>
      <c r="G11" s="1">
        <v>80</v>
      </c>
      <c r="H11" s="5">
        <v>2.5</v>
      </c>
      <c r="I11" s="1" t="s">
        <v>169</v>
      </c>
      <c r="K11" s="7">
        <v>65.121</v>
      </c>
      <c r="L11" s="7">
        <v>0.18</v>
      </c>
      <c r="M11" s="7">
        <v>3.719</v>
      </c>
      <c r="N11" s="7">
        <v>2.846</v>
      </c>
      <c r="O11" s="7">
        <v>26.776</v>
      </c>
      <c r="P11" s="7">
        <v>0.261</v>
      </c>
      <c r="Q11" s="7">
        <v>0</v>
      </c>
      <c r="R11" s="7">
        <v>0.055</v>
      </c>
      <c r="S11" s="7">
        <v>0.101</v>
      </c>
      <c r="T11" s="7">
        <v>0</v>
      </c>
      <c r="U11" s="7">
        <v>0</v>
      </c>
      <c r="V11" s="7">
        <v>0.187</v>
      </c>
      <c r="W11" s="7">
        <v>0.754</v>
      </c>
      <c r="X11" s="7">
        <f>SUM(K11:W11)</f>
        <v>100</v>
      </c>
      <c r="Y11" s="3">
        <f>K11/(SUM(L11:W11))</f>
        <v>1.867054674732647</v>
      </c>
      <c r="Z11" s="5">
        <f>M11/(M11+W11)*100</f>
        <v>83.14330427006483</v>
      </c>
    </row>
    <row r="12" spans="1:26" ht="12.75">
      <c r="A12" s="1">
        <v>162</v>
      </c>
      <c r="C12" s="24" t="s">
        <v>86</v>
      </c>
      <c r="D12" s="1">
        <v>41</v>
      </c>
      <c r="E12" s="1" t="s">
        <v>62</v>
      </c>
      <c r="F12" s="1" t="s">
        <v>26</v>
      </c>
      <c r="G12" s="1">
        <v>100</v>
      </c>
      <c r="H12" s="5">
        <v>2.7</v>
      </c>
      <c r="I12" s="1" t="s">
        <v>72</v>
      </c>
      <c r="K12" s="7">
        <v>67.924</v>
      </c>
      <c r="L12" s="7">
        <v>0.17</v>
      </c>
      <c r="M12" s="7">
        <v>2.11</v>
      </c>
      <c r="N12" s="7">
        <v>3.891</v>
      </c>
      <c r="O12" s="7">
        <v>23.724</v>
      </c>
      <c r="P12" s="7">
        <v>0.213</v>
      </c>
      <c r="Q12" s="7">
        <v>0</v>
      </c>
      <c r="R12" s="7">
        <v>0.198</v>
      </c>
      <c r="S12" s="7">
        <v>0.516</v>
      </c>
      <c r="T12" s="7">
        <v>0</v>
      </c>
      <c r="U12" s="7">
        <v>0</v>
      </c>
      <c r="V12" s="7">
        <v>0.079</v>
      </c>
      <c r="W12" s="7">
        <v>1.177</v>
      </c>
      <c r="X12" s="7">
        <f aca="true" t="shared" si="0" ref="X12:X33">SUM(K12:W12)</f>
        <v>100.00200000000001</v>
      </c>
      <c r="Y12" s="3">
        <f aca="true" t="shared" si="1" ref="Y12:Y25">K12/(SUM(L12:W12))</f>
        <v>2.117463682274456</v>
      </c>
      <c r="Z12" s="5">
        <f aca="true" t="shared" si="2" ref="Z12:Z20">M12/(M12+W12)*100</f>
        <v>64.19227258898692</v>
      </c>
    </row>
    <row r="13" spans="1:24" ht="12.75">
      <c r="A13" s="1">
        <v>353</v>
      </c>
      <c r="C13" s="24" t="s">
        <v>284</v>
      </c>
      <c r="D13" s="1">
        <v>41</v>
      </c>
      <c r="E13" s="1" t="s">
        <v>285</v>
      </c>
      <c r="F13" s="1" t="s">
        <v>26</v>
      </c>
      <c r="G13" s="1">
        <v>90</v>
      </c>
      <c r="H13" s="5">
        <v>2.3</v>
      </c>
      <c r="I13" s="1" t="s">
        <v>286</v>
      </c>
      <c r="K13" s="7">
        <v>67.27</v>
      </c>
      <c r="L13" s="45">
        <v>0</v>
      </c>
      <c r="M13" s="45">
        <v>0</v>
      </c>
      <c r="N13" s="45">
        <v>0</v>
      </c>
      <c r="O13" s="7">
        <v>32.73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45">
        <v>0</v>
      </c>
      <c r="V13" s="45">
        <v>0</v>
      </c>
      <c r="W13" s="45">
        <v>0</v>
      </c>
      <c r="X13" s="7">
        <f t="shared" si="0"/>
        <v>100</v>
      </c>
    </row>
    <row r="14" spans="1:26" ht="12.75">
      <c r="A14" s="1">
        <v>167</v>
      </c>
      <c r="C14" s="1" t="s">
        <v>82</v>
      </c>
      <c r="D14" s="1">
        <v>22</v>
      </c>
      <c r="E14" s="1" t="s">
        <v>78</v>
      </c>
      <c r="F14" s="1" t="s">
        <v>26</v>
      </c>
      <c r="G14" s="1">
        <v>100</v>
      </c>
      <c r="H14" s="5">
        <v>2.8</v>
      </c>
      <c r="I14" s="1" t="s">
        <v>79</v>
      </c>
      <c r="K14" s="3">
        <v>67.961</v>
      </c>
      <c r="L14" s="3">
        <v>0</v>
      </c>
      <c r="M14" s="3">
        <v>4.635</v>
      </c>
      <c r="N14" s="3">
        <v>0.964</v>
      </c>
      <c r="O14" s="3">
        <v>25.151</v>
      </c>
      <c r="P14" s="3">
        <v>0.294</v>
      </c>
      <c r="Q14" s="3"/>
      <c r="R14" s="3">
        <v>0.185</v>
      </c>
      <c r="S14" s="3">
        <v>0.185</v>
      </c>
      <c r="T14" s="45">
        <v>0</v>
      </c>
      <c r="U14" s="3">
        <v>0</v>
      </c>
      <c r="V14" s="3">
        <v>0.11</v>
      </c>
      <c r="W14" s="3">
        <v>0.514</v>
      </c>
      <c r="X14" s="7">
        <f t="shared" si="0"/>
        <v>99.999</v>
      </c>
      <c r="Y14" s="3">
        <f t="shared" si="1"/>
        <v>2.1212622510768466</v>
      </c>
      <c r="Z14" s="5">
        <f t="shared" si="2"/>
        <v>90.01747912215964</v>
      </c>
    </row>
    <row r="15" spans="1:26" ht="12.75">
      <c r="A15" s="1">
        <v>168</v>
      </c>
      <c r="B15" s="1">
        <v>61</v>
      </c>
      <c r="C15" s="1" t="s">
        <v>82</v>
      </c>
      <c r="D15" s="1">
        <v>22</v>
      </c>
      <c r="E15" s="1" t="s">
        <v>78</v>
      </c>
      <c r="F15" s="1" t="s">
        <v>26</v>
      </c>
      <c r="G15" s="1">
        <v>100</v>
      </c>
      <c r="H15" s="5">
        <v>2.8</v>
      </c>
      <c r="I15" s="1" t="s">
        <v>80</v>
      </c>
      <c r="K15" s="3">
        <v>64.835</v>
      </c>
      <c r="L15" s="3">
        <v>0</v>
      </c>
      <c r="M15" s="3">
        <v>3.751</v>
      </c>
      <c r="N15" s="3">
        <v>3.794</v>
      </c>
      <c r="O15" s="3">
        <v>26.768</v>
      </c>
      <c r="P15" s="3">
        <v>0.089</v>
      </c>
      <c r="Q15" s="3">
        <v>0.141</v>
      </c>
      <c r="R15" s="3">
        <v>0.027</v>
      </c>
      <c r="S15" s="3">
        <v>0.162</v>
      </c>
      <c r="T15" s="45">
        <v>0</v>
      </c>
      <c r="U15" s="3">
        <v>0.046</v>
      </c>
      <c r="V15" s="3">
        <v>0.068</v>
      </c>
      <c r="W15" s="3">
        <v>0.318</v>
      </c>
      <c r="X15" s="7">
        <f t="shared" si="0"/>
        <v>99.99900000000001</v>
      </c>
      <c r="Y15" s="3">
        <f t="shared" si="1"/>
        <v>1.8437891024911843</v>
      </c>
      <c r="Z15" s="5">
        <f t="shared" si="2"/>
        <v>92.1848119931187</v>
      </c>
    </row>
    <row r="16" spans="1:26" ht="12.75">
      <c r="A16" s="1">
        <v>201</v>
      </c>
      <c r="C16" s="1" t="s">
        <v>96</v>
      </c>
      <c r="D16" s="1">
        <v>80</v>
      </c>
      <c r="E16" s="1" t="s">
        <v>99</v>
      </c>
      <c r="F16" s="1" t="s">
        <v>26</v>
      </c>
      <c r="G16" s="1">
        <v>80</v>
      </c>
      <c r="H16" s="5">
        <v>2.5</v>
      </c>
      <c r="I16" s="1" t="s">
        <v>108</v>
      </c>
      <c r="K16" s="7">
        <v>65.828</v>
      </c>
      <c r="L16" s="7">
        <v>0.431</v>
      </c>
      <c r="M16" s="7">
        <v>2.716</v>
      </c>
      <c r="N16" s="7">
        <v>3.446</v>
      </c>
      <c r="O16" s="7">
        <v>24.901</v>
      </c>
      <c r="P16" s="7">
        <v>0.188</v>
      </c>
      <c r="Q16" s="7">
        <v>0</v>
      </c>
      <c r="R16" s="7">
        <v>0.149</v>
      </c>
      <c r="S16" s="7">
        <v>0.202</v>
      </c>
      <c r="T16" s="45">
        <v>0</v>
      </c>
      <c r="U16" s="7">
        <v>0.051</v>
      </c>
      <c r="V16" s="7">
        <v>0.11</v>
      </c>
      <c r="W16" s="7">
        <v>1.979</v>
      </c>
      <c r="X16" s="7">
        <f t="shared" si="0"/>
        <v>100.00099999999999</v>
      </c>
      <c r="Y16" s="3">
        <f t="shared" si="1"/>
        <v>1.9263160975038773</v>
      </c>
      <c r="Z16" s="5">
        <f t="shared" si="2"/>
        <v>57.84877529286475</v>
      </c>
    </row>
    <row r="17" spans="1:26" ht="12.75">
      <c r="A17" s="1">
        <v>216</v>
      </c>
      <c r="C17" s="1" t="s">
        <v>113</v>
      </c>
      <c r="D17" s="1">
        <v>38</v>
      </c>
      <c r="E17" s="1" t="s">
        <v>114</v>
      </c>
      <c r="F17" s="1" t="s">
        <v>26</v>
      </c>
      <c r="G17" s="1">
        <v>100</v>
      </c>
      <c r="H17" s="5">
        <v>2.7</v>
      </c>
      <c r="I17" s="1" t="s">
        <v>115</v>
      </c>
      <c r="K17" s="7">
        <v>61.777</v>
      </c>
      <c r="L17" s="7">
        <v>0.431</v>
      </c>
      <c r="M17" s="7">
        <v>12.706</v>
      </c>
      <c r="N17" s="7">
        <v>0.722</v>
      </c>
      <c r="O17" s="7">
        <v>19.821</v>
      </c>
      <c r="P17" s="45">
        <v>0</v>
      </c>
      <c r="Q17" s="45">
        <v>0</v>
      </c>
      <c r="R17" s="7">
        <v>0.026</v>
      </c>
      <c r="S17" s="7">
        <v>1.444</v>
      </c>
      <c r="T17" s="45">
        <v>0</v>
      </c>
      <c r="U17" s="7">
        <v>0.162</v>
      </c>
      <c r="V17" s="7">
        <v>0.195</v>
      </c>
      <c r="W17" s="7">
        <v>2.716</v>
      </c>
      <c r="X17" s="7">
        <f t="shared" si="0"/>
        <v>99.99999999999999</v>
      </c>
      <c r="Y17" s="3">
        <f t="shared" si="1"/>
        <v>1.616225832613871</v>
      </c>
      <c r="Z17" s="5">
        <f t="shared" si="2"/>
        <v>82.38879522759693</v>
      </c>
    </row>
    <row r="18" spans="1:26" ht="12.75">
      <c r="A18" s="1">
        <v>217</v>
      </c>
      <c r="C18" s="1" t="s">
        <v>113</v>
      </c>
      <c r="D18" s="1">
        <v>38</v>
      </c>
      <c r="E18" s="1" t="s">
        <v>114</v>
      </c>
      <c r="F18" s="1" t="s">
        <v>26</v>
      </c>
      <c r="G18" s="1">
        <v>100</v>
      </c>
      <c r="H18" s="5">
        <v>2.7</v>
      </c>
      <c r="I18" s="1" t="s">
        <v>116</v>
      </c>
      <c r="K18" s="7">
        <v>60.326</v>
      </c>
      <c r="L18" s="7">
        <v>0.227</v>
      </c>
      <c r="M18" s="7">
        <v>13.606</v>
      </c>
      <c r="N18" s="7">
        <v>0.305</v>
      </c>
      <c r="O18" s="7">
        <v>21.054</v>
      </c>
      <c r="P18" s="45">
        <v>0</v>
      </c>
      <c r="Q18" s="45">
        <v>0</v>
      </c>
      <c r="R18" s="7">
        <v>0</v>
      </c>
      <c r="S18" s="7">
        <v>0.941</v>
      </c>
      <c r="T18" s="45">
        <v>0</v>
      </c>
      <c r="U18" s="7">
        <v>0.155</v>
      </c>
      <c r="V18" s="7">
        <v>0.182</v>
      </c>
      <c r="W18" s="7">
        <v>3.204</v>
      </c>
      <c r="X18" s="7">
        <f t="shared" si="0"/>
        <v>100</v>
      </c>
      <c r="Y18" s="3">
        <f t="shared" si="1"/>
        <v>1.5205424207289406</v>
      </c>
      <c r="Z18" s="5">
        <f t="shared" si="2"/>
        <v>80.93991671624033</v>
      </c>
    </row>
    <row r="19" spans="1:26" ht="12.75">
      <c r="A19" s="1">
        <v>218</v>
      </c>
      <c r="C19" s="1" t="s">
        <v>113</v>
      </c>
      <c r="D19" s="1">
        <v>38</v>
      </c>
      <c r="E19" s="1" t="s">
        <v>114</v>
      </c>
      <c r="F19" s="1" t="s">
        <v>26</v>
      </c>
      <c r="G19" s="1">
        <v>100</v>
      </c>
      <c r="H19" s="5">
        <v>2.7</v>
      </c>
      <c r="I19" s="1" t="s">
        <v>117</v>
      </c>
      <c r="K19" s="7">
        <v>64.139</v>
      </c>
      <c r="L19" s="7">
        <v>0</v>
      </c>
      <c r="M19" s="7">
        <v>1.271</v>
      </c>
      <c r="N19" s="7">
        <v>0.384</v>
      </c>
      <c r="O19" s="7">
        <v>27.477</v>
      </c>
      <c r="P19" s="45">
        <v>0</v>
      </c>
      <c r="Q19" s="45">
        <v>0</v>
      </c>
      <c r="R19" s="7">
        <v>0</v>
      </c>
      <c r="S19" s="7">
        <v>0.119</v>
      </c>
      <c r="T19" s="45">
        <v>0</v>
      </c>
      <c r="U19" s="7">
        <v>0</v>
      </c>
      <c r="V19" s="7">
        <v>0.049</v>
      </c>
      <c r="W19" s="7">
        <v>6.561</v>
      </c>
      <c r="X19" s="7">
        <f t="shared" si="0"/>
        <v>100</v>
      </c>
      <c r="Y19" s="7">
        <f t="shared" si="1"/>
        <v>1.7885446585427063</v>
      </c>
      <c r="Z19" s="5">
        <f t="shared" si="2"/>
        <v>16.22829417773238</v>
      </c>
    </row>
    <row r="20" spans="1:26" ht="12.75">
      <c r="A20" s="1">
        <v>219</v>
      </c>
      <c r="C20" s="1" t="s">
        <v>113</v>
      </c>
      <c r="D20" s="1">
        <v>38</v>
      </c>
      <c r="E20" s="1" t="s">
        <v>114</v>
      </c>
      <c r="F20" s="1" t="s">
        <v>26</v>
      </c>
      <c r="G20" s="1">
        <v>100</v>
      </c>
      <c r="H20" s="5">
        <v>2.7</v>
      </c>
      <c r="I20" s="1" t="s">
        <v>118</v>
      </c>
      <c r="K20" s="7">
        <v>58.67</v>
      </c>
      <c r="L20" s="7">
        <v>0</v>
      </c>
      <c r="M20" s="7">
        <v>0.892</v>
      </c>
      <c r="N20" s="7">
        <v>0.54</v>
      </c>
      <c r="O20" s="7">
        <v>24.414</v>
      </c>
      <c r="P20" s="45">
        <v>0</v>
      </c>
      <c r="Q20" s="45">
        <v>0</v>
      </c>
      <c r="R20" s="7">
        <v>0.027</v>
      </c>
      <c r="S20" s="7">
        <v>0.159</v>
      </c>
      <c r="T20" s="45">
        <v>0</v>
      </c>
      <c r="U20" s="7">
        <v>0.075</v>
      </c>
      <c r="V20" s="7">
        <v>0.148</v>
      </c>
      <c r="W20" s="7">
        <v>15.075</v>
      </c>
      <c r="X20" s="7">
        <f t="shared" si="0"/>
        <v>100.00000000000001</v>
      </c>
      <c r="Y20" s="7">
        <f t="shared" si="1"/>
        <v>1.4195499637067506</v>
      </c>
      <c r="Z20" s="5">
        <f t="shared" si="2"/>
        <v>5.586522202041712</v>
      </c>
    </row>
    <row r="21" spans="1:26" ht="12.75">
      <c r="A21" s="1">
        <v>226</v>
      </c>
      <c r="C21" s="1" t="s">
        <v>126</v>
      </c>
      <c r="D21" s="1">
        <v>58</v>
      </c>
      <c r="E21" s="1" t="s">
        <v>123</v>
      </c>
      <c r="F21" s="1" t="s">
        <v>26</v>
      </c>
      <c r="G21" s="1">
        <v>100</v>
      </c>
      <c r="H21" s="5">
        <v>2.7</v>
      </c>
      <c r="I21" s="1" t="s">
        <v>127</v>
      </c>
      <c r="K21" s="7">
        <v>65.742</v>
      </c>
      <c r="L21" s="7">
        <v>0</v>
      </c>
      <c r="M21" s="7">
        <v>2.711</v>
      </c>
      <c r="N21" s="7">
        <v>6.829</v>
      </c>
      <c r="O21" s="7">
        <v>24.392</v>
      </c>
      <c r="P21" s="7">
        <v>0</v>
      </c>
      <c r="Q21" s="7">
        <v>0</v>
      </c>
      <c r="R21" s="7">
        <v>0.176</v>
      </c>
      <c r="S21" s="7">
        <v>0.046</v>
      </c>
      <c r="T21" s="45">
        <v>0</v>
      </c>
      <c r="U21" s="7">
        <v>0</v>
      </c>
      <c r="V21" s="7">
        <v>0</v>
      </c>
      <c r="W21" s="7">
        <v>0.103</v>
      </c>
      <c r="X21" s="7">
        <f t="shared" si="0"/>
        <v>99.999</v>
      </c>
      <c r="Y21" s="7">
        <f t="shared" si="1"/>
        <v>1.9190822313687712</v>
      </c>
      <c r="Z21" s="5">
        <f aca="true" t="shared" si="3" ref="Z21:Z26">M21/(M21+W21)*100</f>
        <v>96.33972992181947</v>
      </c>
    </row>
    <row r="22" spans="1:26" ht="12.75">
      <c r="A22" s="1">
        <v>227</v>
      </c>
      <c r="C22" s="1" t="s">
        <v>126</v>
      </c>
      <c r="D22" s="1">
        <v>58</v>
      </c>
      <c r="E22" s="1" t="s">
        <v>123</v>
      </c>
      <c r="F22" s="1" t="s">
        <v>26</v>
      </c>
      <c r="G22" s="1">
        <v>100</v>
      </c>
      <c r="H22" s="5">
        <v>2.7</v>
      </c>
      <c r="I22" s="1" t="s">
        <v>127</v>
      </c>
      <c r="K22" s="7">
        <v>63.333</v>
      </c>
      <c r="L22" s="7">
        <v>0</v>
      </c>
      <c r="M22" s="7">
        <v>2.154</v>
      </c>
      <c r="N22" s="7">
        <v>6.086</v>
      </c>
      <c r="O22" s="7">
        <v>27.636</v>
      </c>
      <c r="P22" s="7">
        <v>0.115</v>
      </c>
      <c r="Q22" s="7">
        <v>0</v>
      </c>
      <c r="R22" s="7">
        <v>0.18</v>
      </c>
      <c r="S22" s="7">
        <v>0.177</v>
      </c>
      <c r="T22" s="45">
        <v>0</v>
      </c>
      <c r="U22" s="7">
        <v>0</v>
      </c>
      <c r="V22" s="7">
        <v>0</v>
      </c>
      <c r="W22" s="7">
        <v>0.319</v>
      </c>
      <c r="X22" s="7">
        <f t="shared" si="0"/>
        <v>100</v>
      </c>
      <c r="Y22" s="7">
        <f t="shared" si="1"/>
        <v>1.7272479341096898</v>
      </c>
      <c r="Z22" s="5">
        <f t="shared" si="3"/>
        <v>87.10068742418116</v>
      </c>
    </row>
    <row r="23" spans="1:26" ht="12.75">
      <c r="A23" s="1">
        <v>215</v>
      </c>
      <c r="C23" s="1" t="s">
        <v>167</v>
      </c>
      <c r="D23" s="1">
        <v>56</v>
      </c>
      <c r="E23" s="1" t="s">
        <v>153</v>
      </c>
      <c r="F23" s="1" t="s">
        <v>26</v>
      </c>
      <c r="G23" s="1">
        <v>80</v>
      </c>
      <c r="H23" s="5">
        <v>2.5</v>
      </c>
      <c r="I23" s="1" t="s">
        <v>168</v>
      </c>
      <c r="K23" s="7">
        <v>64.245</v>
      </c>
      <c r="L23" s="7">
        <v>0.615</v>
      </c>
      <c r="M23" s="7">
        <v>6.802</v>
      </c>
      <c r="N23" s="7">
        <v>0.434</v>
      </c>
      <c r="O23" s="7">
        <v>26.702</v>
      </c>
      <c r="P23" s="7">
        <v>0</v>
      </c>
      <c r="Q23" s="7">
        <v>0</v>
      </c>
      <c r="R23" s="7">
        <v>0.314</v>
      </c>
      <c r="S23" s="7">
        <v>0.057</v>
      </c>
      <c r="T23" s="7">
        <v>0.072</v>
      </c>
      <c r="U23" s="7">
        <v>0.045</v>
      </c>
      <c r="V23" s="7">
        <v>0.092</v>
      </c>
      <c r="W23" s="7">
        <v>0.621</v>
      </c>
      <c r="X23" s="7">
        <f t="shared" si="0"/>
        <v>99.999</v>
      </c>
      <c r="Y23" s="7">
        <f t="shared" si="1"/>
        <v>1.796861889578788</v>
      </c>
      <c r="Z23" s="5">
        <f t="shared" si="3"/>
        <v>91.63411019803314</v>
      </c>
    </row>
    <row r="24" spans="1:26" ht="12.75">
      <c r="A24" s="1">
        <v>248</v>
      </c>
      <c r="C24" s="1" t="s">
        <v>142</v>
      </c>
      <c r="D24" s="1">
        <v>10</v>
      </c>
      <c r="E24" s="1" t="s">
        <v>138</v>
      </c>
      <c r="F24" s="1" t="s">
        <v>26</v>
      </c>
      <c r="G24" s="1">
        <v>100</v>
      </c>
      <c r="H24" s="5">
        <v>2.8</v>
      </c>
      <c r="I24" s="1" t="s">
        <v>170</v>
      </c>
      <c r="K24" s="7">
        <v>64.571</v>
      </c>
      <c r="L24" s="7">
        <v>0.549</v>
      </c>
      <c r="M24" s="7">
        <v>0.252</v>
      </c>
      <c r="N24" s="7">
        <v>1.291</v>
      </c>
      <c r="O24" s="7">
        <v>33.058</v>
      </c>
      <c r="P24" s="7">
        <v>0</v>
      </c>
      <c r="Q24" s="7">
        <v>0</v>
      </c>
      <c r="R24" s="7">
        <v>0</v>
      </c>
      <c r="S24" s="7">
        <v>0.127</v>
      </c>
      <c r="T24" s="7">
        <v>0.024</v>
      </c>
      <c r="U24" s="7">
        <v>0.027</v>
      </c>
      <c r="V24" s="7">
        <v>0.034</v>
      </c>
      <c r="W24" s="7">
        <v>0.066</v>
      </c>
      <c r="X24" s="7">
        <f t="shared" si="0"/>
        <v>99.99900000000001</v>
      </c>
      <c r="Y24" s="7">
        <f t="shared" si="1"/>
        <v>1.8225979451281469</v>
      </c>
      <c r="Z24" s="5">
        <f t="shared" si="3"/>
        <v>79.24528301886792</v>
      </c>
    </row>
    <row r="25" spans="1:26" s="37" customFormat="1" ht="12.75">
      <c r="A25" s="45">
        <v>290</v>
      </c>
      <c r="B25" s="3" t="s">
        <v>229</v>
      </c>
      <c r="C25" s="3" t="s">
        <v>223</v>
      </c>
      <c r="D25" s="45">
        <v>22</v>
      </c>
      <c r="E25" s="3" t="s">
        <v>224</v>
      </c>
      <c r="F25" s="3" t="s">
        <v>26</v>
      </c>
      <c r="G25" s="3">
        <v>100</v>
      </c>
      <c r="H25" s="5" t="s">
        <v>225</v>
      </c>
      <c r="I25" s="3" t="s">
        <v>226</v>
      </c>
      <c r="K25" s="7">
        <v>65.877</v>
      </c>
      <c r="L25" s="7">
        <v>0</v>
      </c>
      <c r="M25" s="7">
        <v>3.64</v>
      </c>
      <c r="N25" s="7">
        <v>1.51</v>
      </c>
      <c r="O25" s="7">
        <v>27.573</v>
      </c>
      <c r="P25" s="7">
        <v>0.323</v>
      </c>
      <c r="Q25" s="7">
        <v>0</v>
      </c>
      <c r="R25" s="7">
        <v>0.071</v>
      </c>
      <c r="S25" s="7">
        <v>0.083</v>
      </c>
      <c r="T25" s="7">
        <v>0.134</v>
      </c>
      <c r="U25" s="7">
        <v>0</v>
      </c>
      <c r="V25" s="7">
        <v>0.102</v>
      </c>
      <c r="W25" s="7">
        <v>0.693</v>
      </c>
      <c r="X25" s="7">
        <f t="shared" si="0"/>
        <v>100.00599999999999</v>
      </c>
      <c r="Y25" s="7">
        <f t="shared" si="1"/>
        <v>1.930235283776261</v>
      </c>
      <c r="Z25" s="3">
        <f t="shared" si="3"/>
        <v>84.00646203554119</v>
      </c>
    </row>
    <row r="26" spans="1:26" s="68" customFormat="1" ht="12.75">
      <c r="A26" s="67">
        <v>187</v>
      </c>
      <c r="B26" s="67">
        <v>6</v>
      </c>
      <c r="C26" s="67" t="s">
        <v>270</v>
      </c>
      <c r="D26" s="67">
        <v>26</v>
      </c>
      <c r="E26" s="67" t="s">
        <v>271</v>
      </c>
      <c r="F26" s="67" t="s">
        <v>26</v>
      </c>
      <c r="G26" s="67">
        <v>75</v>
      </c>
      <c r="H26" s="70">
        <v>2.4</v>
      </c>
      <c r="I26" s="67" t="s">
        <v>274</v>
      </c>
      <c r="K26" s="72">
        <v>67.608</v>
      </c>
      <c r="L26" s="73">
        <v>0</v>
      </c>
      <c r="M26" s="73">
        <v>0</v>
      </c>
      <c r="N26" s="72">
        <v>0.392</v>
      </c>
      <c r="O26" s="72">
        <v>31.983</v>
      </c>
      <c r="P26" s="73">
        <v>0</v>
      </c>
      <c r="Q26" s="73">
        <v>0</v>
      </c>
      <c r="R26" s="73">
        <v>0</v>
      </c>
      <c r="S26" s="73">
        <v>0</v>
      </c>
      <c r="T26" s="73">
        <v>0</v>
      </c>
      <c r="U26" s="73">
        <v>0</v>
      </c>
      <c r="V26" s="73">
        <v>0</v>
      </c>
      <c r="W26" s="72">
        <v>0.017</v>
      </c>
      <c r="X26" s="72">
        <f t="shared" si="0"/>
        <v>100</v>
      </c>
      <c r="Y26" s="72">
        <f aca="true" t="shared" si="4" ref="Y26:Y33">K26/(SUM(L26:W26))</f>
        <v>2.087182020251914</v>
      </c>
      <c r="Z26" s="69">
        <f t="shared" si="3"/>
        <v>0</v>
      </c>
    </row>
    <row r="27" spans="1:26" s="68" customFormat="1" ht="12.75">
      <c r="A27" s="67">
        <v>382</v>
      </c>
      <c r="B27" s="67"/>
      <c r="C27" s="67" t="s">
        <v>295</v>
      </c>
      <c r="D27" s="67">
        <v>77</v>
      </c>
      <c r="E27" s="67" t="s">
        <v>298</v>
      </c>
      <c r="F27" s="67" t="s">
        <v>26</v>
      </c>
      <c r="G27" s="67">
        <v>80</v>
      </c>
      <c r="H27" s="70">
        <v>2.9</v>
      </c>
      <c r="I27" s="71" t="s">
        <v>300</v>
      </c>
      <c r="K27" s="69">
        <v>65.156</v>
      </c>
      <c r="L27" s="69">
        <v>0.521</v>
      </c>
      <c r="M27" s="69">
        <v>1.877</v>
      </c>
      <c r="N27" s="69">
        <v>8.435</v>
      </c>
      <c r="O27" s="69">
        <v>23.309</v>
      </c>
      <c r="P27" s="69">
        <v>0</v>
      </c>
      <c r="Q27" s="73">
        <v>0</v>
      </c>
      <c r="R27" s="69">
        <v>0.173</v>
      </c>
      <c r="S27" s="69">
        <v>0.093</v>
      </c>
      <c r="T27" s="69">
        <v>0</v>
      </c>
      <c r="U27" s="69">
        <v>0</v>
      </c>
      <c r="V27" s="69">
        <v>0</v>
      </c>
      <c r="W27" s="69">
        <v>0.436</v>
      </c>
      <c r="X27" s="72">
        <f t="shared" si="0"/>
        <v>100.00000000000001</v>
      </c>
      <c r="Y27" s="72">
        <f t="shared" si="4"/>
        <v>1.8699345654919066</v>
      </c>
      <c r="Z27" s="69">
        <f aca="true" t="shared" si="5" ref="Z27:Z33">M27/(M27+W27)*100</f>
        <v>81.15002161694768</v>
      </c>
    </row>
    <row r="28" spans="1:26" s="68" customFormat="1" ht="12.75">
      <c r="A28" s="67">
        <v>442</v>
      </c>
      <c r="B28" s="67"/>
      <c r="C28" s="67" t="s">
        <v>296</v>
      </c>
      <c r="D28" s="67">
        <v>77</v>
      </c>
      <c r="E28" s="67" t="s">
        <v>17</v>
      </c>
      <c r="F28" s="67" t="s">
        <v>26</v>
      </c>
      <c r="G28" s="67">
        <v>100</v>
      </c>
      <c r="H28" s="70">
        <v>3</v>
      </c>
      <c r="I28" s="71" t="s">
        <v>300</v>
      </c>
      <c r="K28" s="69">
        <v>66.483</v>
      </c>
      <c r="L28" s="69">
        <v>1.185</v>
      </c>
      <c r="M28" s="69">
        <v>0.15</v>
      </c>
      <c r="N28" s="69">
        <v>10.724</v>
      </c>
      <c r="O28" s="69">
        <v>21.069</v>
      </c>
      <c r="P28" s="69">
        <v>0</v>
      </c>
      <c r="Q28" s="73">
        <v>0</v>
      </c>
      <c r="R28" s="69">
        <v>0.188</v>
      </c>
      <c r="S28" s="69">
        <v>0.053</v>
      </c>
      <c r="T28" s="69">
        <v>0</v>
      </c>
      <c r="U28" s="69">
        <v>0</v>
      </c>
      <c r="V28" s="69">
        <v>0</v>
      </c>
      <c r="W28" s="69">
        <v>0.149</v>
      </c>
      <c r="X28" s="72">
        <f t="shared" si="0"/>
        <v>100.00100000000002</v>
      </c>
      <c r="Y28" s="72">
        <f t="shared" si="4"/>
        <v>1.9835014022316368</v>
      </c>
      <c r="Z28" s="69">
        <f t="shared" si="5"/>
        <v>50.16722408026756</v>
      </c>
    </row>
    <row r="29" spans="1:26" s="68" customFormat="1" ht="12.75">
      <c r="A29" s="67">
        <v>439</v>
      </c>
      <c r="B29" s="67"/>
      <c r="C29" s="67" t="s">
        <v>297</v>
      </c>
      <c r="D29" s="67">
        <v>141</v>
      </c>
      <c r="E29" s="67" t="s">
        <v>299</v>
      </c>
      <c r="F29" s="67" t="s">
        <v>26</v>
      </c>
      <c r="G29" s="67">
        <v>100</v>
      </c>
      <c r="H29" s="70">
        <v>2.9</v>
      </c>
      <c r="I29" s="71" t="s">
        <v>301</v>
      </c>
      <c r="K29" s="69">
        <v>66.358</v>
      </c>
      <c r="L29" s="69">
        <v>0.117</v>
      </c>
      <c r="M29" s="69">
        <v>2.004</v>
      </c>
      <c r="N29" s="69">
        <v>5.185</v>
      </c>
      <c r="O29" s="69">
        <v>24.626</v>
      </c>
      <c r="P29" s="69">
        <v>0.221</v>
      </c>
      <c r="Q29" s="73">
        <v>0</v>
      </c>
      <c r="R29" s="69">
        <v>0.171</v>
      </c>
      <c r="S29" s="69">
        <v>0.382</v>
      </c>
      <c r="T29" s="69">
        <v>0</v>
      </c>
      <c r="U29" s="69">
        <v>0</v>
      </c>
      <c r="V29" s="69">
        <v>0</v>
      </c>
      <c r="W29" s="69">
        <v>0.936</v>
      </c>
      <c r="X29" s="72">
        <f t="shared" si="0"/>
        <v>100.00000000000004</v>
      </c>
      <c r="Y29" s="72">
        <f t="shared" si="4"/>
        <v>1.9724748825872425</v>
      </c>
      <c r="Z29" s="69">
        <f t="shared" si="5"/>
        <v>68.16326530612245</v>
      </c>
    </row>
    <row r="30" spans="1:26" ht="12.75">
      <c r="A30" s="1">
        <v>559</v>
      </c>
      <c r="C30" s="1" t="s">
        <v>306</v>
      </c>
      <c r="D30" s="1">
        <v>59</v>
      </c>
      <c r="E30" s="1" t="s">
        <v>129</v>
      </c>
      <c r="F30" s="1" t="s">
        <v>26</v>
      </c>
      <c r="G30" s="1">
        <v>70</v>
      </c>
      <c r="H30" s="5">
        <v>2.6</v>
      </c>
      <c r="I30" s="1" t="s">
        <v>307</v>
      </c>
      <c r="K30" s="7">
        <v>68.16</v>
      </c>
      <c r="L30" s="7">
        <v>0</v>
      </c>
      <c r="M30" s="7">
        <v>0</v>
      </c>
      <c r="N30" s="7">
        <v>0</v>
      </c>
      <c r="O30" s="7">
        <v>31.737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0.05</v>
      </c>
      <c r="X30" s="7">
        <f t="shared" si="0"/>
        <v>99.94699999999999</v>
      </c>
      <c r="Y30" s="7">
        <f t="shared" si="4"/>
        <v>2.144272815931041</v>
      </c>
      <c r="Z30" s="5">
        <f t="shared" si="5"/>
        <v>0</v>
      </c>
    </row>
    <row r="31" spans="1:26" ht="12.75">
      <c r="A31" s="1">
        <v>560</v>
      </c>
      <c r="C31" s="1" t="s">
        <v>302</v>
      </c>
      <c r="D31" s="1">
        <v>61</v>
      </c>
      <c r="E31" s="1" t="s">
        <v>308</v>
      </c>
      <c r="F31" s="1" t="s">
        <v>26</v>
      </c>
      <c r="G31" s="1">
        <v>90</v>
      </c>
      <c r="H31" s="5">
        <v>2.6</v>
      </c>
      <c r="I31" s="1" t="s">
        <v>309</v>
      </c>
      <c r="K31" s="7">
        <v>69.85</v>
      </c>
      <c r="L31" s="7">
        <v>0</v>
      </c>
      <c r="M31" s="7">
        <v>0</v>
      </c>
      <c r="N31" s="7">
        <v>5.781</v>
      </c>
      <c r="O31" s="7">
        <v>22.536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1.275</v>
      </c>
      <c r="V31" s="7">
        <v>0</v>
      </c>
      <c r="W31" s="7">
        <v>0.557</v>
      </c>
      <c r="X31" s="7">
        <f t="shared" si="0"/>
        <v>99.99900000000001</v>
      </c>
      <c r="Y31" s="7">
        <f t="shared" si="4"/>
        <v>2.3168264287372717</v>
      </c>
      <c r="Z31" s="5">
        <f t="shared" si="5"/>
        <v>0</v>
      </c>
    </row>
    <row r="32" spans="1:26" ht="12.75">
      <c r="A32" s="1">
        <v>571</v>
      </c>
      <c r="C32" s="1" t="s">
        <v>306</v>
      </c>
      <c r="D32" s="1">
        <v>57</v>
      </c>
      <c r="E32" s="1" t="s">
        <v>303</v>
      </c>
      <c r="F32" s="1" t="s">
        <v>26</v>
      </c>
      <c r="G32" s="1">
        <v>110</v>
      </c>
      <c r="H32" s="5">
        <v>3</v>
      </c>
      <c r="I32" s="1" t="s">
        <v>317</v>
      </c>
      <c r="K32" s="7">
        <v>60.575</v>
      </c>
      <c r="L32" s="7">
        <v>0</v>
      </c>
      <c r="M32" s="7">
        <v>5.186</v>
      </c>
      <c r="N32" s="7">
        <v>4.162</v>
      </c>
      <c r="O32" s="7">
        <v>22.835</v>
      </c>
      <c r="P32" s="7">
        <v>0</v>
      </c>
      <c r="Q32" s="7">
        <v>0</v>
      </c>
      <c r="R32" s="7">
        <v>0</v>
      </c>
      <c r="S32" s="7">
        <v>3.354</v>
      </c>
      <c r="T32" s="7">
        <v>0.153</v>
      </c>
      <c r="U32" s="7">
        <v>0.069</v>
      </c>
      <c r="V32" s="7">
        <v>0.167</v>
      </c>
      <c r="W32" s="7">
        <v>3.498</v>
      </c>
      <c r="X32" s="7">
        <f t="shared" si="0"/>
        <v>99.99900000000002</v>
      </c>
      <c r="Y32" s="7">
        <f t="shared" si="4"/>
        <v>1.5365006087662338</v>
      </c>
      <c r="Z32" s="5">
        <f t="shared" si="5"/>
        <v>59.71902349147857</v>
      </c>
    </row>
    <row r="33" spans="1:26" ht="12.75">
      <c r="A33" s="1">
        <v>577</v>
      </c>
      <c r="C33" s="1" t="s">
        <v>330</v>
      </c>
      <c r="D33" s="1">
        <v>57</v>
      </c>
      <c r="E33" s="1" t="s">
        <v>331</v>
      </c>
      <c r="F33" s="1" t="s">
        <v>26</v>
      </c>
      <c r="G33" s="1">
        <v>100</v>
      </c>
      <c r="H33" s="5">
        <v>3</v>
      </c>
      <c r="I33" s="1" t="s">
        <v>336</v>
      </c>
      <c r="K33" s="7">
        <v>61.214</v>
      </c>
      <c r="L33" s="7">
        <v>1.513</v>
      </c>
      <c r="M33" s="7">
        <v>10.191</v>
      </c>
      <c r="N33" s="7">
        <v>0</v>
      </c>
      <c r="O33" s="7">
        <v>25.156</v>
      </c>
      <c r="P33" s="7">
        <v>0</v>
      </c>
      <c r="Q33" s="7">
        <v>0</v>
      </c>
      <c r="R33" s="7">
        <v>0.159</v>
      </c>
      <c r="S33" s="7">
        <v>0.131</v>
      </c>
      <c r="T33" s="7">
        <v>0</v>
      </c>
      <c r="U33" s="7">
        <v>0.267</v>
      </c>
      <c r="V33" s="7">
        <v>0.749</v>
      </c>
      <c r="W33" s="7">
        <v>0.254</v>
      </c>
      <c r="X33" s="7">
        <f t="shared" si="0"/>
        <v>99.63399999999999</v>
      </c>
      <c r="Y33" s="7">
        <f t="shared" si="4"/>
        <v>1.5932847475273295</v>
      </c>
      <c r="Z33" s="5">
        <f t="shared" si="5"/>
        <v>97.56821445667784</v>
      </c>
    </row>
    <row r="34" ht="12.75"/>
    <row r="35" spans="5:14" ht="15.75">
      <c r="E35" s="47" t="s">
        <v>266</v>
      </c>
      <c r="N35" s="47" t="s">
        <v>266</v>
      </c>
    </row>
    <row r="36" ht="12.75"/>
    <row r="37" ht="12.75"/>
    <row r="38" spans="1:24" ht="12.75">
      <c r="A38" s="2" t="s">
        <v>3</v>
      </c>
      <c r="B38" s="2" t="s">
        <v>228</v>
      </c>
      <c r="C38" s="2" t="s">
        <v>84</v>
      </c>
      <c r="D38" s="2" t="s">
        <v>1</v>
      </c>
      <c r="E38" s="2" t="s">
        <v>2</v>
      </c>
      <c r="F38" s="2" t="s">
        <v>4</v>
      </c>
      <c r="G38" s="2" t="s">
        <v>19</v>
      </c>
      <c r="H38" s="6" t="s">
        <v>20</v>
      </c>
      <c r="I38" s="4" t="s">
        <v>27</v>
      </c>
      <c r="L38" s="2" t="s">
        <v>249</v>
      </c>
      <c r="M38" s="2" t="s">
        <v>250</v>
      </c>
      <c r="N38" s="2" t="s">
        <v>251</v>
      </c>
      <c r="O38" s="2" t="s">
        <v>252</v>
      </c>
      <c r="P38" s="2" t="s">
        <v>253</v>
      </c>
      <c r="Q38" s="24" t="s">
        <v>275</v>
      </c>
      <c r="R38" s="2" t="s">
        <v>254</v>
      </c>
      <c r="S38" s="2" t="s">
        <v>255</v>
      </c>
      <c r="T38" s="2" t="s">
        <v>256</v>
      </c>
      <c r="U38" s="2" t="s">
        <v>258</v>
      </c>
      <c r="V38" s="2" t="s">
        <v>259</v>
      </c>
      <c r="W38" s="2" t="s">
        <v>260</v>
      </c>
      <c r="X38" s="2" t="s">
        <v>194</v>
      </c>
    </row>
    <row r="39" ht="12.75"/>
    <row r="40" spans="1:24" ht="12.75">
      <c r="A40" s="1">
        <v>154</v>
      </c>
      <c r="C40" s="1" t="s">
        <v>156</v>
      </c>
      <c r="D40" s="1">
        <v>27</v>
      </c>
      <c r="E40" s="1" t="s">
        <v>55</v>
      </c>
      <c r="F40" s="1" t="s">
        <v>26</v>
      </c>
      <c r="G40" s="1">
        <v>80</v>
      </c>
      <c r="H40" s="5">
        <v>2.5</v>
      </c>
      <c r="I40" s="1" t="s">
        <v>169</v>
      </c>
      <c r="L40" s="7">
        <f aca="true" t="shared" si="6" ref="L40:L61">L11*61.98/2</f>
        <v>5.5782</v>
      </c>
      <c r="M40" s="1">
        <f aca="true" t="shared" si="7" ref="M40:M61">M11*40.3</f>
        <v>149.8757</v>
      </c>
      <c r="N40" s="1">
        <f aca="true" t="shared" si="8" ref="N40:N61">N11*101.96/2</f>
        <v>145.08908</v>
      </c>
      <c r="O40" s="1">
        <f aca="true" t="shared" si="9" ref="O40:O61">O11*60.08</f>
        <v>1608.70208</v>
      </c>
      <c r="P40" s="1">
        <f aca="true" t="shared" si="10" ref="P40:P61">P11*141.94/2</f>
        <v>18.52317</v>
      </c>
      <c r="R40" s="1">
        <f aca="true" t="shared" si="11" ref="R40:R61">R11*94.3/2</f>
        <v>2.59325</v>
      </c>
      <c r="S40" s="1">
        <f aca="true" t="shared" si="12" ref="S40:S61">S11*56.08</f>
        <v>5.66408</v>
      </c>
      <c r="T40" s="1">
        <f aca="true" t="shared" si="13" ref="T40:T61">T11*79.88</f>
        <v>0</v>
      </c>
      <c r="U40" s="1">
        <f aca="true" t="shared" si="14" ref="U40:U61">U11*151.99/2</f>
        <v>0</v>
      </c>
      <c r="V40" s="1">
        <f aca="true" t="shared" si="15" ref="V40:V61">V11*70.94</f>
        <v>13.26578</v>
      </c>
      <c r="W40" s="1">
        <f aca="true" t="shared" si="16" ref="W40:W61">W11*71.85</f>
        <v>54.174899999999994</v>
      </c>
      <c r="X40" s="7">
        <f>SUM(L40:W40)</f>
        <v>2003.4662399999997</v>
      </c>
    </row>
    <row r="41" spans="1:24" ht="12.75">
      <c r="A41" s="1">
        <v>162</v>
      </c>
      <c r="C41" s="24" t="s">
        <v>86</v>
      </c>
      <c r="D41" s="1">
        <v>41</v>
      </c>
      <c r="E41" s="1" t="s">
        <v>62</v>
      </c>
      <c r="F41" s="1" t="s">
        <v>26</v>
      </c>
      <c r="G41" s="1">
        <v>100</v>
      </c>
      <c r="H41" s="5">
        <v>2.7</v>
      </c>
      <c r="I41" s="1" t="s">
        <v>72</v>
      </c>
      <c r="L41" s="7">
        <f t="shared" si="6"/>
        <v>5.2683</v>
      </c>
      <c r="M41" s="1">
        <f t="shared" si="7"/>
        <v>85.03299999999999</v>
      </c>
      <c r="N41" s="1">
        <f t="shared" si="8"/>
        <v>198.36318</v>
      </c>
      <c r="O41" s="1">
        <f t="shared" si="9"/>
        <v>1425.33792</v>
      </c>
      <c r="P41" s="1">
        <f t="shared" si="10"/>
        <v>15.11661</v>
      </c>
      <c r="R41" s="1">
        <f t="shared" si="11"/>
        <v>9.335700000000001</v>
      </c>
      <c r="S41" s="1">
        <f t="shared" si="12"/>
        <v>28.93728</v>
      </c>
      <c r="T41" s="1">
        <f t="shared" si="13"/>
        <v>0</v>
      </c>
      <c r="U41" s="1">
        <f t="shared" si="14"/>
        <v>0</v>
      </c>
      <c r="V41" s="1">
        <f t="shared" si="15"/>
        <v>5.60426</v>
      </c>
      <c r="W41" s="1">
        <f t="shared" si="16"/>
        <v>84.56745</v>
      </c>
      <c r="X41" s="7">
        <f aca="true" t="shared" si="17" ref="X41:X55">SUM(L41:W41)</f>
        <v>1857.5637000000002</v>
      </c>
    </row>
    <row r="42" spans="1:24" ht="12.75">
      <c r="A42" s="1">
        <v>353</v>
      </c>
      <c r="C42" s="24" t="s">
        <v>284</v>
      </c>
      <c r="D42" s="1">
        <v>41</v>
      </c>
      <c r="E42" s="1" t="s">
        <v>285</v>
      </c>
      <c r="F42" s="1" t="s">
        <v>26</v>
      </c>
      <c r="G42" s="1">
        <v>90</v>
      </c>
      <c r="H42" s="5">
        <v>2.3</v>
      </c>
      <c r="I42" s="1" t="s">
        <v>286</v>
      </c>
      <c r="L42" s="7">
        <f t="shared" si="6"/>
        <v>0</v>
      </c>
      <c r="M42" s="1">
        <f t="shared" si="7"/>
        <v>0</v>
      </c>
      <c r="N42" s="1">
        <f t="shared" si="8"/>
        <v>0</v>
      </c>
      <c r="O42" s="1">
        <f t="shared" si="9"/>
        <v>1966.4183999999998</v>
      </c>
      <c r="P42" s="1">
        <f t="shared" si="10"/>
        <v>0</v>
      </c>
      <c r="R42" s="1">
        <f t="shared" si="11"/>
        <v>0</v>
      </c>
      <c r="S42" s="1">
        <f t="shared" si="12"/>
        <v>0</v>
      </c>
      <c r="T42" s="1">
        <f t="shared" si="13"/>
        <v>0</v>
      </c>
      <c r="U42" s="1">
        <f t="shared" si="14"/>
        <v>0</v>
      </c>
      <c r="V42" s="1">
        <f t="shared" si="15"/>
        <v>0</v>
      </c>
      <c r="W42" s="1">
        <f t="shared" si="16"/>
        <v>0</v>
      </c>
      <c r="X42" s="7">
        <f>SUM(L42:W42)</f>
        <v>1966.4183999999998</v>
      </c>
    </row>
    <row r="43" spans="1:24" ht="12.75">
      <c r="A43" s="1">
        <v>167</v>
      </c>
      <c r="C43" s="1" t="s">
        <v>82</v>
      </c>
      <c r="D43" s="1">
        <v>22</v>
      </c>
      <c r="E43" s="1" t="s">
        <v>78</v>
      </c>
      <c r="F43" s="1" t="s">
        <v>26</v>
      </c>
      <c r="G43" s="1">
        <v>100</v>
      </c>
      <c r="H43" s="5">
        <v>2.8</v>
      </c>
      <c r="I43" s="1" t="s">
        <v>79</v>
      </c>
      <c r="L43" s="7">
        <f t="shared" si="6"/>
        <v>0</v>
      </c>
      <c r="M43" s="1">
        <f t="shared" si="7"/>
        <v>186.79049999999998</v>
      </c>
      <c r="N43" s="1">
        <f t="shared" si="8"/>
        <v>49.14471999999999</v>
      </c>
      <c r="O43" s="1">
        <f t="shared" si="9"/>
        <v>1511.07208</v>
      </c>
      <c r="P43" s="1">
        <f t="shared" si="10"/>
        <v>20.86518</v>
      </c>
      <c r="R43" s="1">
        <f t="shared" si="11"/>
        <v>8.72275</v>
      </c>
      <c r="S43" s="1">
        <f t="shared" si="12"/>
        <v>10.374799999999999</v>
      </c>
      <c r="T43" s="1">
        <f t="shared" si="13"/>
        <v>0</v>
      </c>
      <c r="U43" s="1">
        <f t="shared" si="14"/>
        <v>0</v>
      </c>
      <c r="V43" s="1">
        <f t="shared" si="15"/>
        <v>7.8034</v>
      </c>
      <c r="W43" s="1">
        <f t="shared" si="16"/>
        <v>36.9309</v>
      </c>
      <c r="X43" s="7">
        <f>SUM(L43:W43)</f>
        <v>1831.7043299999998</v>
      </c>
    </row>
    <row r="44" spans="1:24" ht="12.75">
      <c r="A44" s="1">
        <v>168</v>
      </c>
      <c r="B44" s="1">
        <v>61</v>
      </c>
      <c r="C44" s="1" t="s">
        <v>82</v>
      </c>
      <c r="D44" s="1">
        <v>22</v>
      </c>
      <c r="E44" s="1" t="s">
        <v>78</v>
      </c>
      <c r="F44" s="1" t="s">
        <v>26</v>
      </c>
      <c r="G44" s="1">
        <v>100</v>
      </c>
      <c r="H44" s="5">
        <v>2.8</v>
      </c>
      <c r="I44" s="1" t="s">
        <v>80</v>
      </c>
      <c r="L44" s="7">
        <f t="shared" si="6"/>
        <v>0</v>
      </c>
      <c r="M44" s="1">
        <f t="shared" si="7"/>
        <v>151.16529999999997</v>
      </c>
      <c r="N44" s="1">
        <f t="shared" si="8"/>
        <v>193.41812</v>
      </c>
      <c r="O44" s="1">
        <f t="shared" si="9"/>
        <v>1608.22144</v>
      </c>
      <c r="P44" s="1">
        <f t="shared" si="10"/>
        <v>6.31633</v>
      </c>
      <c r="R44" s="1">
        <f t="shared" si="11"/>
        <v>1.27305</v>
      </c>
      <c r="S44" s="1">
        <f t="shared" si="12"/>
        <v>9.08496</v>
      </c>
      <c r="T44" s="1">
        <f t="shared" si="13"/>
        <v>0</v>
      </c>
      <c r="U44" s="1">
        <f t="shared" si="14"/>
        <v>3.4957700000000003</v>
      </c>
      <c r="V44" s="1">
        <f t="shared" si="15"/>
        <v>4.82392</v>
      </c>
      <c r="W44" s="1">
        <f t="shared" si="16"/>
        <v>22.8483</v>
      </c>
      <c r="X44" s="7">
        <f t="shared" si="17"/>
        <v>2000.6471900000001</v>
      </c>
    </row>
    <row r="45" spans="1:24" ht="12.75">
      <c r="A45" s="1">
        <v>201</v>
      </c>
      <c r="C45" s="1" t="s">
        <v>96</v>
      </c>
      <c r="D45" s="1">
        <v>80</v>
      </c>
      <c r="E45" s="1" t="s">
        <v>99</v>
      </c>
      <c r="F45" s="1" t="s">
        <v>26</v>
      </c>
      <c r="G45" s="1">
        <v>80</v>
      </c>
      <c r="H45" s="5">
        <v>2.5</v>
      </c>
      <c r="I45" s="1" t="s">
        <v>108</v>
      </c>
      <c r="L45" s="7">
        <f t="shared" si="6"/>
        <v>13.356689999999999</v>
      </c>
      <c r="M45" s="1">
        <f t="shared" si="7"/>
        <v>109.4548</v>
      </c>
      <c r="N45" s="1">
        <f t="shared" si="8"/>
        <v>175.67708</v>
      </c>
      <c r="O45" s="1">
        <f t="shared" si="9"/>
        <v>1496.05208</v>
      </c>
      <c r="P45" s="1">
        <f t="shared" si="10"/>
        <v>13.34236</v>
      </c>
      <c r="R45" s="1">
        <f t="shared" si="11"/>
        <v>7.0253499999999995</v>
      </c>
      <c r="S45" s="1">
        <f t="shared" si="12"/>
        <v>11.32816</v>
      </c>
      <c r="T45" s="1">
        <f t="shared" si="13"/>
        <v>0</v>
      </c>
      <c r="U45" s="1">
        <f t="shared" si="14"/>
        <v>3.8757449999999998</v>
      </c>
      <c r="V45" s="1">
        <f t="shared" si="15"/>
        <v>7.8034</v>
      </c>
      <c r="W45" s="1">
        <f t="shared" si="16"/>
        <v>142.19115</v>
      </c>
      <c r="X45" s="7">
        <f t="shared" si="17"/>
        <v>1980.106815</v>
      </c>
    </row>
    <row r="46" spans="1:24" ht="12.75">
      <c r="A46" s="1">
        <v>216</v>
      </c>
      <c r="C46" s="1" t="s">
        <v>113</v>
      </c>
      <c r="D46" s="1">
        <v>38</v>
      </c>
      <c r="E46" s="1" t="s">
        <v>114</v>
      </c>
      <c r="F46" s="1" t="s">
        <v>26</v>
      </c>
      <c r="G46" s="1">
        <v>100</v>
      </c>
      <c r="H46" s="5">
        <v>2.7</v>
      </c>
      <c r="I46" s="1" t="s">
        <v>115</v>
      </c>
      <c r="L46" s="7">
        <f t="shared" si="6"/>
        <v>13.356689999999999</v>
      </c>
      <c r="M46" s="1">
        <f t="shared" si="7"/>
        <v>512.0518</v>
      </c>
      <c r="N46" s="1">
        <f t="shared" si="8"/>
        <v>36.807559999999995</v>
      </c>
      <c r="O46" s="1">
        <f t="shared" si="9"/>
        <v>1190.8456800000001</v>
      </c>
      <c r="P46" s="1">
        <f t="shared" si="10"/>
        <v>0</v>
      </c>
      <c r="R46" s="1">
        <f t="shared" si="11"/>
        <v>1.2259</v>
      </c>
      <c r="S46" s="1">
        <f t="shared" si="12"/>
        <v>80.97952</v>
      </c>
      <c r="T46" s="1">
        <f t="shared" si="13"/>
        <v>0</v>
      </c>
      <c r="U46" s="1">
        <f t="shared" si="14"/>
        <v>12.311190000000002</v>
      </c>
      <c r="V46" s="1">
        <f t="shared" si="15"/>
        <v>13.8333</v>
      </c>
      <c r="W46" s="1">
        <f t="shared" si="16"/>
        <v>195.1446</v>
      </c>
      <c r="X46" s="7">
        <f t="shared" si="17"/>
        <v>2056.55624</v>
      </c>
    </row>
    <row r="47" spans="1:24" ht="12.75">
      <c r="A47" s="1">
        <v>217</v>
      </c>
      <c r="C47" s="1" t="s">
        <v>113</v>
      </c>
      <c r="D47" s="1">
        <v>38</v>
      </c>
      <c r="E47" s="1" t="s">
        <v>114</v>
      </c>
      <c r="F47" s="1" t="s">
        <v>26</v>
      </c>
      <c r="G47" s="1">
        <v>100</v>
      </c>
      <c r="H47" s="5">
        <v>2.7</v>
      </c>
      <c r="I47" s="1" t="s">
        <v>116</v>
      </c>
      <c r="L47" s="7">
        <f t="shared" si="6"/>
        <v>7.03473</v>
      </c>
      <c r="M47" s="1">
        <f t="shared" si="7"/>
        <v>548.3217999999999</v>
      </c>
      <c r="N47" s="1">
        <f t="shared" si="8"/>
        <v>15.548899999999998</v>
      </c>
      <c r="O47" s="1">
        <f t="shared" si="9"/>
        <v>1264.9243199999999</v>
      </c>
      <c r="P47" s="1">
        <f t="shared" si="10"/>
        <v>0</v>
      </c>
      <c r="R47" s="1">
        <f t="shared" si="11"/>
        <v>0</v>
      </c>
      <c r="S47" s="1">
        <f t="shared" si="12"/>
        <v>52.77128</v>
      </c>
      <c r="T47" s="1">
        <f t="shared" si="13"/>
        <v>0</v>
      </c>
      <c r="U47" s="1">
        <f t="shared" si="14"/>
        <v>11.779225</v>
      </c>
      <c r="V47" s="1">
        <f t="shared" si="15"/>
        <v>12.91108</v>
      </c>
      <c r="W47" s="1">
        <f t="shared" si="16"/>
        <v>230.2074</v>
      </c>
      <c r="X47" s="7">
        <f t="shared" si="17"/>
        <v>2143.498735</v>
      </c>
    </row>
    <row r="48" spans="1:24" ht="12.75">
      <c r="A48" s="1">
        <v>218</v>
      </c>
      <c r="C48" s="1" t="s">
        <v>113</v>
      </c>
      <c r="D48" s="1">
        <v>38</v>
      </c>
      <c r="E48" s="1" t="s">
        <v>114</v>
      </c>
      <c r="F48" s="1" t="s">
        <v>26</v>
      </c>
      <c r="G48" s="1">
        <v>100</v>
      </c>
      <c r="H48" s="5">
        <v>2.7</v>
      </c>
      <c r="I48" s="1" t="s">
        <v>117</v>
      </c>
      <c r="L48" s="7">
        <f t="shared" si="6"/>
        <v>0</v>
      </c>
      <c r="M48" s="1">
        <f t="shared" si="7"/>
        <v>51.22129999999999</v>
      </c>
      <c r="N48" s="1">
        <f t="shared" si="8"/>
        <v>19.57632</v>
      </c>
      <c r="O48" s="1">
        <f t="shared" si="9"/>
        <v>1650.81816</v>
      </c>
      <c r="P48" s="1">
        <f t="shared" si="10"/>
        <v>0</v>
      </c>
      <c r="R48" s="1">
        <f t="shared" si="11"/>
        <v>0</v>
      </c>
      <c r="S48" s="1">
        <f t="shared" si="12"/>
        <v>6.67352</v>
      </c>
      <c r="T48" s="1">
        <f t="shared" si="13"/>
        <v>0</v>
      </c>
      <c r="U48" s="1">
        <f t="shared" si="14"/>
        <v>0</v>
      </c>
      <c r="V48" s="1">
        <f t="shared" si="15"/>
        <v>3.47606</v>
      </c>
      <c r="W48" s="1">
        <f t="shared" si="16"/>
        <v>471.40784999999994</v>
      </c>
      <c r="X48" s="7">
        <f t="shared" si="17"/>
        <v>2203.17321</v>
      </c>
    </row>
    <row r="49" spans="1:24" ht="12.75">
      <c r="A49" s="1">
        <v>219</v>
      </c>
      <c r="C49" s="1" t="s">
        <v>113</v>
      </c>
      <c r="D49" s="1">
        <v>38</v>
      </c>
      <c r="E49" s="1" t="s">
        <v>114</v>
      </c>
      <c r="F49" s="1" t="s">
        <v>26</v>
      </c>
      <c r="G49" s="1">
        <v>100</v>
      </c>
      <c r="H49" s="5">
        <v>2.7</v>
      </c>
      <c r="I49" s="1" t="s">
        <v>118</v>
      </c>
      <c r="L49" s="7">
        <f t="shared" si="6"/>
        <v>0</v>
      </c>
      <c r="M49" s="1">
        <f t="shared" si="7"/>
        <v>35.9476</v>
      </c>
      <c r="N49" s="1">
        <f t="shared" si="8"/>
        <v>27.5292</v>
      </c>
      <c r="O49" s="1">
        <f t="shared" si="9"/>
        <v>1466.79312</v>
      </c>
      <c r="P49" s="1">
        <f t="shared" si="10"/>
        <v>0</v>
      </c>
      <c r="R49" s="1">
        <f t="shared" si="11"/>
        <v>1.27305</v>
      </c>
      <c r="S49" s="1">
        <f t="shared" si="12"/>
        <v>8.91672</v>
      </c>
      <c r="T49" s="1">
        <f t="shared" si="13"/>
        <v>0</v>
      </c>
      <c r="U49" s="1">
        <f t="shared" si="14"/>
        <v>5.699625</v>
      </c>
      <c r="V49" s="1">
        <f t="shared" si="15"/>
        <v>10.49912</v>
      </c>
      <c r="W49" s="1">
        <f t="shared" si="16"/>
        <v>1083.1387499999998</v>
      </c>
      <c r="X49" s="7">
        <f t="shared" si="17"/>
        <v>2639.7971849999994</v>
      </c>
    </row>
    <row r="50" spans="1:24" ht="12.75">
      <c r="A50" s="1">
        <v>226</v>
      </c>
      <c r="C50" s="1" t="s">
        <v>126</v>
      </c>
      <c r="D50" s="1">
        <v>58</v>
      </c>
      <c r="E50" s="1" t="s">
        <v>123</v>
      </c>
      <c r="F50" s="1" t="s">
        <v>26</v>
      </c>
      <c r="G50" s="1">
        <v>100</v>
      </c>
      <c r="H50" s="5">
        <v>2.7</v>
      </c>
      <c r="I50" s="1" t="s">
        <v>127</v>
      </c>
      <c r="L50" s="7">
        <f t="shared" si="6"/>
        <v>0</v>
      </c>
      <c r="M50" s="1">
        <f t="shared" si="7"/>
        <v>109.25329999999998</v>
      </c>
      <c r="N50" s="1">
        <f t="shared" si="8"/>
        <v>348.14241999999996</v>
      </c>
      <c r="O50" s="1">
        <f t="shared" si="9"/>
        <v>1465.47136</v>
      </c>
      <c r="P50" s="1">
        <f t="shared" si="10"/>
        <v>0</v>
      </c>
      <c r="R50" s="1">
        <f t="shared" si="11"/>
        <v>8.298399999999999</v>
      </c>
      <c r="S50" s="1">
        <f t="shared" si="12"/>
        <v>2.5796799999999998</v>
      </c>
      <c r="T50" s="1">
        <f t="shared" si="13"/>
        <v>0</v>
      </c>
      <c r="U50" s="1">
        <f t="shared" si="14"/>
        <v>0</v>
      </c>
      <c r="V50" s="1">
        <f t="shared" si="15"/>
        <v>0</v>
      </c>
      <c r="W50" s="1">
        <f t="shared" si="16"/>
        <v>7.400549999999999</v>
      </c>
      <c r="X50" s="7">
        <f t="shared" si="17"/>
        <v>1941.14571</v>
      </c>
    </row>
    <row r="51" spans="1:24" ht="12.75">
      <c r="A51" s="1">
        <v>227</v>
      </c>
      <c r="C51" s="1" t="s">
        <v>126</v>
      </c>
      <c r="D51" s="1">
        <v>58</v>
      </c>
      <c r="E51" s="1" t="s">
        <v>123</v>
      </c>
      <c r="F51" s="1" t="s">
        <v>26</v>
      </c>
      <c r="G51" s="1">
        <v>100</v>
      </c>
      <c r="H51" s="5">
        <v>2.7</v>
      </c>
      <c r="I51" s="1" t="s">
        <v>127</v>
      </c>
      <c r="L51" s="7">
        <f t="shared" si="6"/>
        <v>0</v>
      </c>
      <c r="M51" s="1">
        <f t="shared" si="7"/>
        <v>86.80619999999999</v>
      </c>
      <c r="N51" s="1">
        <f t="shared" si="8"/>
        <v>310.26428</v>
      </c>
      <c r="O51" s="1">
        <f t="shared" si="9"/>
        <v>1660.37088</v>
      </c>
      <c r="P51" s="1">
        <f t="shared" si="10"/>
        <v>8.16155</v>
      </c>
      <c r="R51" s="1">
        <f t="shared" si="11"/>
        <v>8.487</v>
      </c>
      <c r="S51" s="1">
        <f t="shared" si="12"/>
        <v>9.92616</v>
      </c>
      <c r="T51" s="1">
        <f t="shared" si="13"/>
        <v>0</v>
      </c>
      <c r="U51" s="1">
        <f t="shared" si="14"/>
        <v>0</v>
      </c>
      <c r="V51" s="1">
        <f t="shared" si="15"/>
        <v>0</v>
      </c>
      <c r="W51" s="1">
        <f t="shared" si="16"/>
        <v>22.92015</v>
      </c>
      <c r="X51" s="7">
        <f>SUM(L51:W51)</f>
        <v>2106.9362199999996</v>
      </c>
    </row>
    <row r="52" spans="1:24" ht="12.75">
      <c r="A52" s="1">
        <v>215</v>
      </c>
      <c r="C52" s="1" t="s">
        <v>167</v>
      </c>
      <c r="D52" s="1">
        <v>56</v>
      </c>
      <c r="E52" s="1" t="s">
        <v>153</v>
      </c>
      <c r="F52" s="1" t="s">
        <v>26</v>
      </c>
      <c r="G52" s="1">
        <v>80</v>
      </c>
      <c r="H52" s="5">
        <v>2.5</v>
      </c>
      <c r="I52" s="1" t="s">
        <v>168</v>
      </c>
      <c r="L52" s="7">
        <f t="shared" si="6"/>
        <v>19.05885</v>
      </c>
      <c r="M52" s="1">
        <f t="shared" si="7"/>
        <v>274.12059999999997</v>
      </c>
      <c r="N52" s="1">
        <f t="shared" si="8"/>
        <v>22.12532</v>
      </c>
      <c r="O52" s="1">
        <f t="shared" si="9"/>
        <v>1604.2561600000001</v>
      </c>
      <c r="P52" s="1">
        <f t="shared" si="10"/>
        <v>0</v>
      </c>
      <c r="R52" s="1">
        <f t="shared" si="11"/>
        <v>14.8051</v>
      </c>
      <c r="S52" s="1">
        <f t="shared" si="12"/>
        <v>3.19656</v>
      </c>
      <c r="T52" s="1">
        <f t="shared" si="13"/>
        <v>5.751359999999999</v>
      </c>
      <c r="U52" s="1">
        <f t="shared" si="14"/>
        <v>3.419775</v>
      </c>
      <c r="V52" s="1">
        <f t="shared" si="15"/>
        <v>6.526479999999999</v>
      </c>
      <c r="W52" s="1">
        <f t="shared" si="16"/>
        <v>44.618849999999995</v>
      </c>
      <c r="X52" s="7">
        <f t="shared" si="17"/>
        <v>1997.8790550000003</v>
      </c>
    </row>
    <row r="53" spans="1:24" ht="12.75">
      <c r="A53" s="1">
        <v>248</v>
      </c>
      <c r="C53" s="1" t="s">
        <v>142</v>
      </c>
      <c r="D53" s="1">
        <v>10</v>
      </c>
      <c r="E53" s="1" t="s">
        <v>138</v>
      </c>
      <c r="F53" s="1" t="s">
        <v>26</v>
      </c>
      <c r="G53" s="1">
        <v>100</v>
      </c>
      <c r="H53" s="5">
        <v>2.8</v>
      </c>
      <c r="I53" s="1" t="s">
        <v>170</v>
      </c>
      <c r="L53" s="7">
        <f t="shared" si="6"/>
        <v>17.01351</v>
      </c>
      <c r="M53" s="1">
        <f t="shared" si="7"/>
        <v>10.1556</v>
      </c>
      <c r="N53" s="1">
        <f t="shared" si="8"/>
        <v>65.81518</v>
      </c>
      <c r="O53" s="1">
        <f t="shared" si="9"/>
        <v>1986.12464</v>
      </c>
      <c r="P53" s="1">
        <f t="shared" si="10"/>
        <v>0</v>
      </c>
      <c r="R53" s="1">
        <f t="shared" si="11"/>
        <v>0</v>
      </c>
      <c r="S53" s="1">
        <f t="shared" si="12"/>
        <v>7.12216</v>
      </c>
      <c r="T53" s="1">
        <f t="shared" si="13"/>
        <v>1.91712</v>
      </c>
      <c r="U53" s="1">
        <f t="shared" si="14"/>
        <v>2.0518650000000003</v>
      </c>
      <c r="V53" s="1">
        <f t="shared" si="15"/>
        <v>2.41196</v>
      </c>
      <c r="W53" s="1">
        <f t="shared" si="16"/>
        <v>4.7421</v>
      </c>
      <c r="X53" s="7">
        <f t="shared" si="17"/>
        <v>2097.3541349999996</v>
      </c>
    </row>
    <row r="54" spans="1:24" ht="12.75">
      <c r="A54" s="45">
        <v>290</v>
      </c>
      <c r="B54" s="3" t="s">
        <v>229</v>
      </c>
      <c r="C54" s="3" t="s">
        <v>223</v>
      </c>
      <c r="D54" s="45">
        <v>22</v>
      </c>
      <c r="E54" s="3" t="s">
        <v>224</v>
      </c>
      <c r="F54" s="3" t="s">
        <v>26</v>
      </c>
      <c r="G54" s="3">
        <v>100</v>
      </c>
      <c r="H54" s="5" t="s">
        <v>225</v>
      </c>
      <c r="I54" s="3" t="s">
        <v>226</v>
      </c>
      <c r="L54" s="7">
        <f t="shared" si="6"/>
        <v>0</v>
      </c>
      <c r="M54" s="1">
        <f t="shared" si="7"/>
        <v>146.692</v>
      </c>
      <c r="N54" s="1">
        <f t="shared" si="8"/>
        <v>76.9798</v>
      </c>
      <c r="O54" s="1">
        <f t="shared" si="9"/>
        <v>1656.58584</v>
      </c>
      <c r="P54" s="1">
        <f t="shared" si="10"/>
        <v>22.92331</v>
      </c>
      <c r="R54" s="1">
        <f t="shared" si="11"/>
        <v>3.34765</v>
      </c>
      <c r="S54" s="1">
        <f t="shared" si="12"/>
        <v>4.65464</v>
      </c>
      <c r="T54" s="1">
        <f t="shared" si="13"/>
        <v>10.70392</v>
      </c>
      <c r="U54" s="1">
        <f t="shared" si="14"/>
        <v>0</v>
      </c>
      <c r="V54" s="1">
        <f t="shared" si="15"/>
        <v>7.235879999999999</v>
      </c>
      <c r="W54" s="1">
        <f t="shared" si="16"/>
        <v>49.79204999999999</v>
      </c>
      <c r="X54" s="7">
        <f t="shared" si="17"/>
        <v>1978.9150899999997</v>
      </c>
    </row>
    <row r="55" spans="1:26" s="68" customFormat="1" ht="12.75">
      <c r="A55" s="67">
        <v>187</v>
      </c>
      <c r="B55" s="67">
        <v>6</v>
      </c>
      <c r="C55" s="67" t="s">
        <v>270</v>
      </c>
      <c r="D55" s="67">
        <v>26</v>
      </c>
      <c r="E55" s="67" t="s">
        <v>271</v>
      </c>
      <c r="F55" s="67" t="s">
        <v>26</v>
      </c>
      <c r="G55" s="67">
        <v>75</v>
      </c>
      <c r="H55" s="70">
        <v>2.4</v>
      </c>
      <c r="I55" s="67" t="s">
        <v>274</v>
      </c>
      <c r="K55" s="67"/>
      <c r="L55" s="72">
        <f t="shared" si="6"/>
        <v>0</v>
      </c>
      <c r="M55" s="67">
        <f t="shared" si="7"/>
        <v>0</v>
      </c>
      <c r="N55" s="67">
        <f t="shared" si="8"/>
        <v>19.98416</v>
      </c>
      <c r="O55" s="67">
        <f t="shared" si="9"/>
        <v>1921.53864</v>
      </c>
      <c r="P55" s="67">
        <f t="shared" si="10"/>
        <v>0</v>
      </c>
      <c r="Q55" s="67"/>
      <c r="R55" s="67">
        <f t="shared" si="11"/>
        <v>0</v>
      </c>
      <c r="S55" s="67">
        <f t="shared" si="12"/>
        <v>0</v>
      </c>
      <c r="T55" s="67">
        <f t="shared" si="13"/>
        <v>0</v>
      </c>
      <c r="U55" s="67">
        <f t="shared" si="14"/>
        <v>0</v>
      </c>
      <c r="V55" s="67">
        <f t="shared" si="15"/>
        <v>0</v>
      </c>
      <c r="W55" s="67">
        <f t="shared" si="16"/>
        <v>1.22145</v>
      </c>
      <c r="X55" s="72">
        <f t="shared" si="17"/>
        <v>1942.74425</v>
      </c>
      <c r="Y55" s="69"/>
      <c r="Z55" s="70"/>
    </row>
    <row r="56" spans="1:26" s="68" customFormat="1" ht="12.75">
      <c r="A56" s="67">
        <v>382</v>
      </c>
      <c r="B56" s="67"/>
      <c r="C56" s="67" t="s">
        <v>295</v>
      </c>
      <c r="D56" s="67">
        <v>77</v>
      </c>
      <c r="E56" s="67" t="s">
        <v>298</v>
      </c>
      <c r="F56" s="67" t="s">
        <v>26</v>
      </c>
      <c r="G56" s="67">
        <v>80</v>
      </c>
      <c r="H56" s="70">
        <v>2.9</v>
      </c>
      <c r="I56" s="71" t="s">
        <v>300</v>
      </c>
      <c r="K56" s="67"/>
      <c r="L56" s="72">
        <f t="shared" si="6"/>
        <v>16.145789999999998</v>
      </c>
      <c r="M56" s="67">
        <f t="shared" si="7"/>
        <v>75.64309999999999</v>
      </c>
      <c r="N56" s="67">
        <f t="shared" si="8"/>
        <v>430.0163</v>
      </c>
      <c r="O56" s="67">
        <f t="shared" si="9"/>
        <v>1400.40472</v>
      </c>
      <c r="P56" s="67">
        <f t="shared" si="10"/>
        <v>0</v>
      </c>
      <c r="Q56" s="67"/>
      <c r="R56" s="67">
        <f t="shared" si="11"/>
        <v>8.156949999999998</v>
      </c>
      <c r="S56" s="67">
        <f t="shared" si="12"/>
        <v>5.21544</v>
      </c>
      <c r="T56" s="67">
        <f t="shared" si="13"/>
        <v>0</v>
      </c>
      <c r="U56" s="67">
        <f t="shared" si="14"/>
        <v>0</v>
      </c>
      <c r="V56" s="67">
        <f t="shared" si="15"/>
        <v>0</v>
      </c>
      <c r="W56" s="67">
        <f t="shared" si="16"/>
        <v>31.3266</v>
      </c>
      <c r="X56" s="72">
        <f aca="true" t="shared" si="18" ref="X56:X61">SUM(L56:W56)</f>
        <v>1966.9089000000001</v>
      </c>
      <c r="Y56" s="69"/>
      <c r="Z56" s="70"/>
    </row>
    <row r="57" spans="1:26" s="68" customFormat="1" ht="12.75">
      <c r="A57" s="67">
        <v>442</v>
      </c>
      <c r="B57" s="67"/>
      <c r="C57" s="67" t="s">
        <v>296</v>
      </c>
      <c r="D57" s="67">
        <v>77</v>
      </c>
      <c r="E57" s="67" t="s">
        <v>17</v>
      </c>
      <c r="F57" s="67" t="s">
        <v>26</v>
      </c>
      <c r="G57" s="67">
        <v>100</v>
      </c>
      <c r="H57" s="70">
        <v>3</v>
      </c>
      <c r="I57" s="71" t="s">
        <v>300</v>
      </c>
      <c r="K57" s="67"/>
      <c r="L57" s="72">
        <f t="shared" si="6"/>
        <v>36.72315</v>
      </c>
      <c r="M57" s="67">
        <f t="shared" si="7"/>
        <v>6.044999999999999</v>
      </c>
      <c r="N57" s="67">
        <f t="shared" si="8"/>
        <v>546.70952</v>
      </c>
      <c r="O57" s="67">
        <f t="shared" si="9"/>
        <v>1265.8255199999999</v>
      </c>
      <c r="P57" s="67">
        <f t="shared" si="10"/>
        <v>0</v>
      </c>
      <c r="Q57" s="67"/>
      <c r="R57" s="67">
        <f t="shared" si="11"/>
        <v>8.8642</v>
      </c>
      <c r="S57" s="67">
        <f t="shared" si="12"/>
        <v>2.9722399999999998</v>
      </c>
      <c r="T57" s="67">
        <f t="shared" si="13"/>
        <v>0</v>
      </c>
      <c r="U57" s="67">
        <f t="shared" si="14"/>
        <v>0</v>
      </c>
      <c r="V57" s="67">
        <f t="shared" si="15"/>
        <v>0</v>
      </c>
      <c r="W57" s="67">
        <f t="shared" si="16"/>
        <v>10.705649999999999</v>
      </c>
      <c r="X57" s="72">
        <f t="shared" si="18"/>
        <v>1877.84528</v>
      </c>
      <c r="Y57" s="69"/>
      <c r="Z57" s="70"/>
    </row>
    <row r="58" spans="1:26" s="68" customFormat="1" ht="12.75">
      <c r="A58" s="67">
        <v>439</v>
      </c>
      <c r="B58" s="67"/>
      <c r="C58" s="67" t="s">
        <v>297</v>
      </c>
      <c r="D58" s="67">
        <v>141</v>
      </c>
      <c r="E58" s="67" t="s">
        <v>299</v>
      </c>
      <c r="F58" s="67" t="s">
        <v>26</v>
      </c>
      <c r="G58" s="67">
        <v>100</v>
      </c>
      <c r="H58" s="70">
        <v>2.9</v>
      </c>
      <c r="I58" s="71" t="s">
        <v>301</v>
      </c>
      <c r="K58" s="67"/>
      <c r="L58" s="72">
        <f t="shared" si="6"/>
        <v>3.62583</v>
      </c>
      <c r="M58" s="67">
        <f t="shared" si="7"/>
        <v>80.76119999999999</v>
      </c>
      <c r="N58" s="67">
        <f t="shared" si="8"/>
        <v>264.33129999999994</v>
      </c>
      <c r="O58" s="67">
        <f t="shared" si="9"/>
        <v>1479.53008</v>
      </c>
      <c r="P58" s="67">
        <f t="shared" si="10"/>
        <v>15.68437</v>
      </c>
      <c r="Q58" s="67"/>
      <c r="R58" s="67">
        <f t="shared" si="11"/>
        <v>8.06265</v>
      </c>
      <c r="S58" s="67">
        <f t="shared" si="12"/>
        <v>21.42256</v>
      </c>
      <c r="T58" s="67">
        <f t="shared" si="13"/>
        <v>0</v>
      </c>
      <c r="U58" s="67">
        <f t="shared" si="14"/>
        <v>0</v>
      </c>
      <c r="V58" s="67">
        <f t="shared" si="15"/>
        <v>0</v>
      </c>
      <c r="W58" s="67">
        <f t="shared" si="16"/>
        <v>67.2516</v>
      </c>
      <c r="X58" s="72">
        <f t="shared" si="18"/>
        <v>1940.66959</v>
      </c>
      <c r="Y58" s="69"/>
      <c r="Z58" s="70"/>
    </row>
    <row r="59" spans="1:24" ht="12.75">
      <c r="A59" s="1">
        <v>559</v>
      </c>
      <c r="C59" s="1" t="s">
        <v>306</v>
      </c>
      <c r="D59" s="1">
        <v>59</v>
      </c>
      <c r="E59" s="1" t="s">
        <v>129</v>
      </c>
      <c r="F59" s="1" t="s">
        <v>26</v>
      </c>
      <c r="G59" s="1">
        <v>70</v>
      </c>
      <c r="H59" s="5">
        <v>2.6</v>
      </c>
      <c r="I59" s="1" t="s">
        <v>307</v>
      </c>
      <c r="L59" s="72">
        <f t="shared" si="6"/>
        <v>0</v>
      </c>
      <c r="M59" s="67">
        <f t="shared" si="7"/>
        <v>0</v>
      </c>
      <c r="N59" s="67">
        <f t="shared" si="8"/>
        <v>0</v>
      </c>
      <c r="O59" s="67">
        <f t="shared" si="9"/>
        <v>1906.75896</v>
      </c>
      <c r="P59" s="67">
        <f t="shared" si="10"/>
        <v>0</v>
      </c>
      <c r="Q59" s="67"/>
      <c r="R59" s="67">
        <f t="shared" si="11"/>
        <v>0</v>
      </c>
      <c r="S59" s="67">
        <f t="shared" si="12"/>
        <v>0</v>
      </c>
      <c r="T59" s="67">
        <f t="shared" si="13"/>
        <v>0</v>
      </c>
      <c r="U59" s="67">
        <f t="shared" si="14"/>
        <v>0</v>
      </c>
      <c r="V59" s="67">
        <f t="shared" si="15"/>
        <v>0</v>
      </c>
      <c r="W59" s="67">
        <f t="shared" si="16"/>
        <v>3.5925</v>
      </c>
      <c r="X59" s="72">
        <f t="shared" si="18"/>
        <v>1910.3514599999999</v>
      </c>
    </row>
    <row r="60" spans="1:24" ht="12.75">
      <c r="A60" s="1">
        <v>560</v>
      </c>
      <c r="C60" s="1" t="s">
        <v>302</v>
      </c>
      <c r="D60" s="1">
        <v>61</v>
      </c>
      <c r="E60" s="1" t="s">
        <v>308</v>
      </c>
      <c r="F60" s="1" t="s">
        <v>26</v>
      </c>
      <c r="G60" s="1">
        <v>90</v>
      </c>
      <c r="H60" s="5">
        <v>2.6</v>
      </c>
      <c r="I60" s="1" t="s">
        <v>309</v>
      </c>
      <c r="L60" s="72">
        <f t="shared" si="6"/>
        <v>0</v>
      </c>
      <c r="M60" s="67">
        <f t="shared" si="7"/>
        <v>0</v>
      </c>
      <c r="N60" s="67">
        <f t="shared" si="8"/>
        <v>294.71538</v>
      </c>
      <c r="O60" s="67">
        <f t="shared" si="9"/>
        <v>1353.96288</v>
      </c>
      <c r="P60" s="67">
        <f t="shared" si="10"/>
        <v>0</v>
      </c>
      <c r="Q60" s="67"/>
      <c r="R60" s="67">
        <f t="shared" si="11"/>
        <v>0</v>
      </c>
      <c r="S60" s="67">
        <f t="shared" si="12"/>
        <v>0</v>
      </c>
      <c r="T60" s="67">
        <f t="shared" si="13"/>
        <v>0</v>
      </c>
      <c r="U60" s="67">
        <f t="shared" si="14"/>
        <v>96.893625</v>
      </c>
      <c r="V60" s="67">
        <f t="shared" si="15"/>
        <v>0</v>
      </c>
      <c r="W60" s="67">
        <f t="shared" si="16"/>
        <v>40.020450000000004</v>
      </c>
      <c r="X60" s="72">
        <f t="shared" si="18"/>
        <v>1785.592335</v>
      </c>
    </row>
    <row r="61" spans="1:24" ht="12.75">
      <c r="A61" s="1">
        <v>577</v>
      </c>
      <c r="C61" s="1" t="s">
        <v>330</v>
      </c>
      <c r="D61" s="1">
        <v>57</v>
      </c>
      <c r="E61" s="1" t="s">
        <v>331</v>
      </c>
      <c r="F61" s="1" t="s">
        <v>26</v>
      </c>
      <c r="G61" s="1">
        <v>100</v>
      </c>
      <c r="H61" s="5">
        <v>3</v>
      </c>
      <c r="I61" s="1" t="s">
        <v>336</v>
      </c>
      <c r="L61" s="72">
        <f t="shared" si="6"/>
        <v>0</v>
      </c>
      <c r="M61" s="67">
        <f t="shared" si="7"/>
        <v>208.99579999999997</v>
      </c>
      <c r="N61" s="67">
        <f t="shared" si="8"/>
        <v>212.17875999999998</v>
      </c>
      <c r="O61" s="67">
        <f t="shared" si="9"/>
        <v>1371.9268</v>
      </c>
      <c r="P61" s="67">
        <f t="shared" si="10"/>
        <v>0</v>
      </c>
      <c r="Q61" s="67"/>
      <c r="R61" s="67">
        <f t="shared" si="11"/>
        <v>0</v>
      </c>
      <c r="S61" s="67">
        <f t="shared" si="12"/>
        <v>188.09232</v>
      </c>
      <c r="T61" s="67">
        <f t="shared" si="13"/>
        <v>12.221639999999999</v>
      </c>
      <c r="U61" s="67">
        <f t="shared" si="14"/>
        <v>5.243655</v>
      </c>
      <c r="V61" s="67">
        <f t="shared" si="15"/>
        <v>11.84698</v>
      </c>
      <c r="W61" s="67">
        <f t="shared" si="16"/>
        <v>251.3313</v>
      </c>
      <c r="X61" s="72">
        <f t="shared" si="18"/>
        <v>2261.837255</v>
      </c>
    </row>
    <row r="62" ht="12.75"/>
    <row r="63" ht="12.75"/>
    <row r="64" spans="5:14" ht="15.75">
      <c r="E64" s="47" t="s">
        <v>267</v>
      </c>
      <c r="N64" s="47" t="s">
        <v>267</v>
      </c>
    </row>
    <row r="65" ht="12.75"/>
    <row r="66" ht="12.75"/>
    <row r="67" spans="1:24" ht="12.75">
      <c r="A67" s="2" t="s">
        <v>3</v>
      </c>
      <c r="B67" s="2" t="s">
        <v>228</v>
      </c>
      <c r="C67" s="2" t="s">
        <v>84</v>
      </c>
      <c r="D67" s="2" t="s">
        <v>1</v>
      </c>
      <c r="E67" s="2" t="s">
        <v>2</v>
      </c>
      <c r="F67" s="2" t="s">
        <v>4</v>
      </c>
      <c r="G67" s="2" t="s">
        <v>19</v>
      </c>
      <c r="H67" s="6" t="s">
        <v>20</v>
      </c>
      <c r="I67" s="4" t="s">
        <v>27</v>
      </c>
      <c r="L67" s="2" t="s">
        <v>249</v>
      </c>
      <c r="M67" s="2" t="s">
        <v>250</v>
      </c>
      <c r="N67" s="2" t="s">
        <v>251</v>
      </c>
      <c r="O67" s="2" t="s">
        <v>252</v>
      </c>
      <c r="P67" s="2" t="s">
        <v>253</v>
      </c>
      <c r="Q67" s="24" t="s">
        <v>275</v>
      </c>
      <c r="R67" s="2" t="s">
        <v>254</v>
      </c>
      <c r="S67" s="2" t="s">
        <v>255</v>
      </c>
      <c r="T67" s="2" t="s">
        <v>256</v>
      </c>
      <c r="U67" s="2" t="s">
        <v>258</v>
      </c>
      <c r="V67" s="2" t="s">
        <v>259</v>
      </c>
      <c r="W67" s="2" t="s">
        <v>260</v>
      </c>
      <c r="X67" s="2" t="s">
        <v>194</v>
      </c>
    </row>
    <row r="68" ht="12.75"/>
    <row r="69" spans="1:24" ht="12.75">
      <c r="A69" s="1">
        <v>154</v>
      </c>
      <c r="C69" s="1" t="s">
        <v>156</v>
      </c>
      <c r="D69" s="1">
        <v>27</v>
      </c>
      <c r="E69" s="1" t="s">
        <v>55</v>
      </c>
      <c r="F69" s="1" t="s">
        <v>26</v>
      </c>
      <c r="G69" s="1">
        <v>80</v>
      </c>
      <c r="H69" s="5">
        <v>2.5</v>
      </c>
      <c r="I69" s="1" t="s">
        <v>169</v>
      </c>
      <c r="L69" s="1">
        <f aca="true" t="shared" si="19" ref="L69:P71">L40/$X40*100</f>
        <v>0.2784274518147109</v>
      </c>
      <c r="M69" s="1">
        <f t="shared" si="19"/>
        <v>7.480819841516271</v>
      </c>
      <c r="N69" s="1">
        <f t="shared" si="19"/>
        <v>7.241902913223036</v>
      </c>
      <c r="O69" s="1">
        <f t="shared" si="19"/>
        <v>80.29594149787123</v>
      </c>
      <c r="P69" s="1">
        <f t="shared" si="19"/>
        <v>0.9245561332742998</v>
      </c>
      <c r="R69" s="1">
        <f aca="true" t="shared" si="20" ref="R69:W69">R40/$X40*100</f>
        <v>0.1294381681220643</v>
      </c>
      <c r="S69" s="1">
        <f t="shared" si="20"/>
        <v>0.282714022673025</v>
      </c>
      <c r="T69" s="1">
        <f t="shared" si="20"/>
        <v>0</v>
      </c>
      <c r="U69" s="1">
        <f t="shared" si="20"/>
        <v>0</v>
      </c>
      <c r="V69" s="1">
        <f t="shared" si="20"/>
        <v>0.6621414294457989</v>
      </c>
      <c r="W69" s="1">
        <f t="shared" si="20"/>
        <v>2.7040585420595855</v>
      </c>
      <c r="X69" s="7">
        <f>SUM(L69:W69)</f>
        <v>100</v>
      </c>
    </row>
    <row r="70" spans="1:24" ht="12.75">
      <c r="A70" s="1">
        <v>162</v>
      </c>
      <c r="C70" s="24" t="s">
        <v>86</v>
      </c>
      <c r="D70" s="1">
        <v>41</v>
      </c>
      <c r="E70" s="1" t="s">
        <v>62</v>
      </c>
      <c r="F70" s="1" t="s">
        <v>26</v>
      </c>
      <c r="G70" s="1">
        <v>100</v>
      </c>
      <c r="H70" s="5">
        <v>2.7</v>
      </c>
      <c r="I70" s="1" t="s">
        <v>72</v>
      </c>
      <c r="L70" s="3">
        <f t="shared" si="19"/>
        <v>0.28361342332432526</v>
      </c>
      <c r="M70" s="3">
        <f t="shared" si="19"/>
        <v>4.577662666426996</v>
      </c>
      <c r="N70" s="3">
        <f t="shared" si="19"/>
        <v>10.678674437921025</v>
      </c>
      <c r="O70" s="3">
        <f t="shared" si="19"/>
        <v>76.73157695749543</v>
      </c>
      <c r="P70" s="3">
        <f t="shared" si="19"/>
        <v>0.8137868973214754</v>
      </c>
      <c r="Q70" s="3"/>
      <c r="R70" s="3">
        <f aca="true" t="shared" si="21" ref="R70:W71">R41/$X41*100</f>
        <v>0.5025776504999533</v>
      </c>
      <c r="S70" s="3">
        <f t="shared" si="21"/>
        <v>1.5578082194435647</v>
      </c>
      <c r="T70" s="3">
        <f t="shared" si="21"/>
        <v>0</v>
      </c>
      <c r="U70" s="3">
        <f t="shared" si="21"/>
        <v>0</v>
      </c>
      <c r="V70" s="3">
        <f t="shared" si="21"/>
        <v>0.3016994787312004</v>
      </c>
      <c r="W70" s="3">
        <f t="shared" si="21"/>
        <v>4.552600268836001</v>
      </c>
      <c r="X70" s="3">
        <f aca="true" t="shared" si="22" ref="X70:X84">SUM(L70:W70)</f>
        <v>99.99999999999997</v>
      </c>
    </row>
    <row r="71" spans="1:24" ht="12.75">
      <c r="A71" s="1">
        <v>353</v>
      </c>
      <c r="C71" s="24" t="s">
        <v>284</v>
      </c>
      <c r="D71" s="1">
        <v>41</v>
      </c>
      <c r="E71" s="1" t="s">
        <v>285</v>
      </c>
      <c r="F71" s="1" t="s">
        <v>26</v>
      </c>
      <c r="G71" s="1">
        <v>90</v>
      </c>
      <c r="H71" s="5">
        <v>2.3</v>
      </c>
      <c r="I71" s="1" t="s">
        <v>286</v>
      </c>
      <c r="L71" s="3">
        <f t="shared" si="19"/>
        <v>0</v>
      </c>
      <c r="M71" s="3">
        <f t="shared" si="19"/>
        <v>0</v>
      </c>
      <c r="N71" s="3">
        <f t="shared" si="19"/>
        <v>0</v>
      </c>
      <c r="O71" s="3">
        <f t="shared" si="19"/>
        <v>100</v>
      </c>
      <c r="P71" s="3">
        <f t="shared" si="19"/>
        <v>0</v>
      </c>
      <c r="Q71" s="3"/>
      <c r="R71" s="3">
        <f t="shared" si="21"/>
        <v>0</v>
      </c>
      <c r="S71" s="3">
        <f t="shared" si="21"/>
        <v>0</v>
      </c>
      <c r="T71" s="3">
        <f t="shared" si="21"/>
        <v>0</v>
      </c>
      <c r="U71" s="3">
        <f t="shared" si="21"/>
        <v>0</v>
      </c>
      <c r="V71" s="3">
        <f t="shared" si="21"/>
        <v>0</v>
      </c>
      <c r="W71" s="3">
        <f t="shared" si="21"/>
        <v>0</v>
      </c>
      <c r="X71" s="3">
        <f>SUM(L71:W71)</f>
        <v>100</v>
      </c>
    </row>
    <row r="72" spans="1:24" ht="12.75">
      <c r="A72" s="1">
        <v>167</v>
      </c>
      <c r="C72" s="1" t="s">
        <v>82</v>
      </c>
      <c r="D72" s="1">
        <v>22</v>
      </c>
      <c r="E72" s="1" t="s">
        <v>78</v>
      </c>
      <c r="F72" s="1" t="s">
        <v>26</v>
      </c>
      <c r="G72" s="1">
        <v>100</v>
      </c>
      <c r="H72" s="5">
        <v>2.8</v>
      </c>
      <c r="I72" s="1" t="s">
        <v>79</v>
      </c>
      <c r="L72" s="3">
        <f aca="true" t="shared" si="23" ref="L72:P80">L43/$X43*100</f>
        <v>0</v>
      </c>
      <c r="M72" s="3">
        <f t="shared" si="23"/>
        <v>10.19763380698019</v>
      </c>
      <c r="N72" s="3">
        <f t="shared" si="23"/>
        <v>2.683005067744749</v>
      </c>
      <c r="O72" s="3">
        <f t="shared" si="23"/>
        <v>82.49541453013872</v>
      </c>
      <c r="P72" s="3">
        <f t="shared" si="23"/>
        <v>1.1391128829181727</v>
      </c>
      <c r="Q72" s="3"/>
      <c r="R72" s="3">
        <f aca="true" t="shared" si="24" ref="R72:W72">R43/$X43*100</f>
        <v>0.4762094982873137</v>
      </c>
      <c r="S72" s="3">
        <f t="shared" si="24"/>
        <v>0.5664014562874348</v>
      </c>
      <c r="T72" s="3">
        <f t="shared" si="24"/>
        <v>0</v>
      </c>
      <c r="U72" s="3">
        <f t="shared" si="24"/>
        <v>0</v>
      </c>
      <c r="V72" s="3">
        <f t="shared" si="24"/>
        <v>0.4260185376097244</v>
      </c>
      <c r="W72" s="3">
        <f t="shared" si="24"/>
        <v>2.0162042200337</v>
      </c>
      <c r="X72" s="3">
        <f t="shared" si="22"/>
        <v>100</v>
      </c>
    </row>
    <row r="73" spans="1:24" ht="12.75">
      <c r="A73" s="1">
        <v>168</v>
      </c>
      <c r="B73" s="1">
        <v>61</v>
      </c>
      <c r="C73" s="1" t="s">
        <v>82</v>
      </c>
      <c r="D73" s="1">
        <v>22</v>
      </c>
      <c r="E73" s="1" t="s">
        <v>78</v>
      </c>
      <c r="F73" s="1" t="s">
        <v>26</v>
      </c>
      <c r="G73" s="1">
        <v>100</v>
      </c>
      <c r="H73" s="5">
        <v>2.8</v>
      </c>
      <c r="I73" s="1" t="s">
        <v>80</v>
      </c>
      <c r="L73" s="3">
        <f t="shared" si="23"/>
        <v>0</v>
      </c>
      <c r="M73" s="3">
        <f t="shared" si="23"/>
        <v>7.555819974435371</v>
      </c>
      <c r="N73" s="3">
        <f t="shared" si="23"/>
        <v>9.66777755552192</v>
      </c>
      <c r="O73" s="3">
        <f t="shared" si="23"/>
        <v>80.38505979657512</v>
      </c>
      <c r="P73" s="3">
        <f t="shared" si="23"/>
        <v>0.31571433641930635</v>
      </c>
      <c r="Q73" s="3"/>
      <c r="R73" s="3">
        <f aca="true" t="shared" si="25" ref="R73:W73">R44/$X44*100</f>
        <v>0.06363190903239666</v>
      </c>
      <c r="S73" s="3">
        <f t="shared" si="25"/>
        <v>0.4541010551690526</v>
      </c>
      <c r="T73" s="3">
        <f t="shared" si="25"/>
        <v>0</v>
      </c>
      <c r="U73" s="3">
        <f t="shared" si="25"/>
        <v>0.1747319576121765</v>
      </c>
      <c r="V73" s="3">
        <f t="shared" si="25"/>
        <v>0.24111797542874114</v>
      </c>
      <c r="W73" s="3">
        <f t="shared" si="25"/>
        <v>1.142045439805906</v>
      </c>
      <c r="X73" s="3">
        <f t="shared" si="22"/>
        <v>99.99999999999999</v>
      </c>
    </row>
    <row r="74" spans="1:24" ht="12.75">
      <c r="A74" s="1">
        <v>201</v>
      </c>
      <c r="C74" s="1" t="s">
        <v>96</v>
      </c>
      <c r="D74" s="1">
        <v>80</v>
      </c>
      <c r="E74" s="1" t="s">
        <v>99</v>
      </c>
      <c r="F74" s="1" t="s">
        <v>26</v>
      </c>
      <c r="G74" s="1">
        <v>80</v>
      </c>
      <c r="H74" s="5">
        <v>2.5</v>
      </c>
      <c r="I74" s="1" t="s">
        <v>108</v>
      </c>
      <c r="L74" s="3">
        <f t="shared" si="23"/>
        <v>0.6745439134302459</v>
      </c>
      <c r="M74" s="3">
        <f t="shared" si="23"/>
        <v>5.527721998169074</v>
      </c>
      <c r="N74" s="3">
        <f t="shared" si="23"/>
        <v>8.872101175006561</v>
      </c>
      <c r="O74" s="3">
        <f t="shared" si="23"/>
        <v>75.55410994330626</v>
      </c>
      <c r="P74" s="3">
        <f t="shared" si="23"/>
        <v>0.6738202150978405</v>
      </c>
      <c r="Q74" s="3"/>
      <c r="R74" s="3">
        <f aca="true" t="shared" si="26" ref="R74:W74">R45/$X45*100</f>
        <v>0.35479651636873943</v>
      </c>
      <c r="S74" s="3">
        <f t="shared" si="26"/>
        <v>0.5720984299526286</v>
      </c>
      <c r="T74" s="3">
        <f t="shared" si="26"/>
        <v>0</v>
      </c>
      <c r="U74" s="3">
        <f t="shared" si="26"/>
        <v>0.19573413770610143</v>
      </c>
      <c r="V74" s="3">
        <f t="shared" si="26"/>
        <v>0.3940898511578528</v>
      </c>
      <c r="W74" s="3">
        <f t="shared" si="26"/>
        <v>7.18098381980469</v>
      </c>
      <c r="X74" s="3">
        <f t="shared" si="22"/>
        <v>100</v>
      </c>
    </row>
    <row r="75" spans="1:24" ht="12.75">
      <c r="A75" s="1">
        <v>216</v>
      </c>
      <c r="C75" s="1" t="s">
        <v>113</v>
      </c>
      <c r="D75" s="1">
        <v>38</v>
      </c>
      <c r="E75" s="1" t="s">
        <v>114</v>
      </c>
      <c r="F75" s="1" t="s">
        <v>26</v>
      </c>
      <c r="G75" s="1">
        <v>100</v>
      </c>
      <c r="H75" s="5">
        <v>2.7</v>
      </c>
      <c r="I75" s="1" t="s">
        <v>115</v>
      </c>
      <c r="L75" s="3">
        <f t="shared" si="23"/>
        <v>0.6494687448955929</v>
      </c>
      <c r="M75" s="3">
        <f t="shared" si="23"/>
        <v>24.898507030374233</v>
      </c>
      <c r="N75" s="3">
        <f t="shared" si="23"/>
        <v>1.7897667607670187</v>
      </c>
      <c r="O75" s="3">
        <f t="shared" si="23"/>
        <v>57.90484387628515</v>
      </c>
      <c r="P75" s="3">
        <f t="shared" si="23"/>
        <v>0</v>
      </c>
      <c r="Q75" s="3"/>
      <c r="R75" s="3">
        <f aca="true" t="shared" si="27" ref="R75:W75">R46/$X46*100</f>
        <v>0.059609359382265185</v>
      </c>
      <c r="S75" s="3">
        <f t="shared" si="27"/>
        <v>3.9376273026212014</v>
      </c>
      <c r="T75" s="3">
        <f t="shared" si="27"/>
        <v>0</v>
      </c>
      <c r="U75" s="3">
        <f t="shared" si="27"/>
        <v>0.5986313313756011</v>
      </c>
      <c r="V75" s="3">
        <f t="shared" si="27"/>
        <v>0.6726438952138747</v>
      </c>
      <c r="W75" s="3">
        <f t="shared" si="27"/>
        <v>9.48890169908507</v>
      </c>
      <c r="X75" s="3">
        <f t="shared" si="22"/>
        <v>100</v>
      </c>
    </row>
    <row r="76" spans="1:24" ht="12.75">
      <c r="A76" s="1">
        <v>217</v>
      </c>
      <c r="C76" s="1" t="s">
        <v>113</v>
      </c>
      <c r="D76" s="1">
        <v>38</v>
      </c>
      <c r="E76" s="1" t="s">
        <v>114</v>
      </c>
      <c r="F76" s="1" t="s">
        <v>26</v>
      </c>
      <c r="G76" s="1">
        <v>100</v>
      </c>
      <c r="H76" s="5">
        <v>2.7</v>
      </c>
      <c r="I76" s="1" t="s">
        <v>116</v>
      </c>
      <c r="L76" s="3">
        <f t="shared" si="23"/>
        <v>0.3281891369998872</v>
      </c>
      <c r="M76" s="3">
        <f t="shared" si="23"/>
        <v>25.58069156033348</v>
      </c>
      <c r="N76" s="3">
        <f t="shared" si="23"/>
        <v>0.7253981421174012</v>
      </c>
      <c r="O76" s="3">
        <f t="shared" si="23"/>
        <v>59.01213279698996</v>
      </c>
      <c r="P76" s="3">
        <f t="shared" si="23"/>
        <v>0</v>
      </c>
      <c r="Q76" s="3"/>
      <c r="R76" s="3">
        <f aca="true" t="shared" si="28" ref="R76:W76">R47/$X47*100</f>
        <v>0</v>
      </c>
      <c r="S76" s="3">
        <f t="shared" si="28"/>
        <v>2.461922609905342</v>
      </c>
      <c r="T76" s="3">
        <f t="shared" si="28"/>
        <v>0</v>
      </c>
      <c r="U76" s="3">
        <f t="shared" si="28"/>
        <v>0.5495326312847112</v>
      </c>
      <c r="V76" s="3">
        <f t="shared" si="28"/>
        <v>0.6023367212297421</v>
      </c>
      <c r="W76" s="3">
        <f t="shared" si="28"/>
        <v>10.739796401139467</v>
      </c>
      <c r="X76" s="3">
        <f t="shared" si="22"/>
        <v>100</v>
      </c>
    </row>
    <row r="77" spans="1:24" ht="12.75">
      <c r="A77" s="1">
        <v>218</v>
      </c>
      <c r="C77" s="1" t="s">
        <v>113</v>
      </c>
      <c r="D77" s="1">
        <v>38</v>
      </c>
      <c r="E77" s="1" t="s">
        <v>114</v>
      </c>
      <c r="F77" s="1" t="s">
        <v>26</v>
      </c>
      <c r="G77" s="1">
        <v>100</v>
      </c>
      <c r="H77" s="5">
        <v>2.7</v>
      </c>
      <c r="I77" s="1" t="s">
        <v>117</v>
      </c>
      <c r="L77" s="3">
        <f t="shared" si="23"/>
        <v>0</v>
      </c>
      <c r="M77" s="3">
        <f t="shared" si="23"/>
        <v>2.324887565240501</v>
      </c>
      <c r="N77" s="3">
        <f t="shared" si="23"/>
        <v>0.888551109424574</v>
      </c>
      <c r="O77" s="3">
        <f t="shared" si="23"/>
        <v>74.92911372138553</v>
      </c>
      <c r="P77" s="3">
        <f t="shared" si="23"/>
        <v>0</v>
      </c>
      <c r="Q77" s="3"/>
      <c r="R77" s="3">
        <f aca="true" t="shared" si="29" ref="R77:W77">R48/$X48*100</f>
        <v>0</v>
      </c>
      <c r="S77" s="3">
        <f t="shared" si="29"/>
        <v>0.3029049177663158</v>
      </c>
      <c r="T77" s="3">
        <f t="shared" si="29"/>
        <v>0</v>
      </c>
      <c r="U77" s="3">
        <f t="shared" si="29"/>
        <v>0</v>
      </c>
      <c r="V77" s="3">
        <f t="shared" si="29"/>
        <v>0.1577751574058038</v>
      </c>
      <c r="W77" s="3">
        <f t="shared" si="29"/>
        <v>21.396767528777275</v>
      </c>
      <c r="X77" s="3">
        <f t="shared" si="22"/>
        <v>100</v>
      </c>
    </row>
    <row r="78" spans="1:24" ht="12.75">
      <c r="A78" s="1">
        <v>219</v>
      </c>
      <c r="C78" s="1" t="s">
        <v>113</v>
      </c>
      <c r="D78" s="1">
        <v>38</v>
      </c>
      <c r="E78" s="1" t="s">
        <v>114</v>
      </c>
      <c r="F78" s="1" t="s">
        <v>26</v>
      </c>
      <c r="G78" s="1">
        <v>100</v>
      </c>
      <c r="H78" s="5">
        <v>2.7</v>
      </c>
      <c r="I78" s="1" t="s">
        <v>118</v>
      </c>
      <c r="L78" s="3">
        <f t="shared" si="23"/>
        <v>0</v>
      </c>
      <c r="M78" s="3">
        <f t="shared" si="23"/>
        <v>1.3617561305187924</v>
      </c>
      <c r="N78" s="3">
        <f t="shared" si="23"/>
        <v>1.0428528432573505</v>
      </c>
      <c r="O78" s="3">
        <f t="shared" si="23"/>
        <v>55.5646141428854</v>
      </c>
      <c r="P78" s="3">
        <f t="shared" si="23"/>
        <v>0</v>
      </c>
      <c r="Q78" s="3"/>
      <c r="R78" s="3">
        <f aca="true" t="shared" si="30" ref="R78:W78">R49/$X49*100</f>
        <v>0.048225295762636414</v>
      </c>
      <c r="S78" s="3">
        <f t="shared" si="30"/>
        <v>0.3377804950572368</v>
      </c>
      <c r="T78" s="3">
        <f t="shared" si="30"/>
        <v>0</v>
      </c>
      <c r="U78" s="3">
        <f t="shared" si="30"/>
        <v>0.2159114735172354</v>
      </c>
      <c r="V78" s="3">
        <f t="shared" si="30"/>
        <v>0.39772449412624106</v>
      </c>
      <c r="W78" s="3">
        <f t="shared" si="30"/>
        <v>41.031135124875135</v>
      </c>
      <c r="X78" s="3">
        <f t="shared" si="22"/>
        <v>100.00000000000003</v>
      </c>
    </row>
    <row r="79" spans="1:24" ht="12.75">
      <c r="A79" s="1">
        <v>226</v>
      </c>
      <c r="C79" s="1" t="s">
        <v>126</v>
      </c>
      <c r="D79" s="1">
        <v>58</v>
      </c>
      <c r="E79" s="1" t="s">
        <v>123</v>
      </c>
      <c r="F79" s="1" t="s">
        <v>26</v>
      </c>
      <c r="G79" s="1">
        <v>100</v>
      </c>
      <c r="H79" s="5">
        <v>2.7</v>
      </c>
      <c r="I79" s="1" t="s">
        <v>127</v>
      </c>
      <c r="L79" s="3">
        <f t="shared" si="23"/>
        <v>0</v>
      </c>
      <c r="M79" s="3">
        <f t="shared" si="23"/>
        <v>5.628289490952226</v>
      </c>
      <c r="N79" s="3">
        <f t="shared" si="23"/>
        <v>17.93489371799915</v>
      </c>
      <c r="O79" s="3">
        <f t="shared" si="23"/>
        <v>75.49517547551852</v>
      </c>
      <c r="P79" s="3">
        <f t="shared" si="23"/>
        <v>0</v>
      </c>
      <c r="Q79" s="3"/>
      <c r="R79" s="3">
        <f aca="true" t="shared" si="31" ref="R79:W80">R50/$X50*100</f>
        <v>0.42750010765549373</v>
      </c>
      <c r="S79" s="3">
        <f t="shared" si="31"/>
        <v>0.13289471195853708</v>
      </c>
      <c r="T79" s="3">
        <f t="shared" si="31"/>
        <v>0</v>
      </c>
      <c r="U79" s="3">
        <f t="shared" si="31"/>
        <v>0</v>
      </c>
      <c r="V79" s="3">
        <f t="shared" si="31"/>
        <v>0</v>
      </c>
      <c r="W79" s="3">
        <f t="shared" si="31"/>
        <v>0.38124649591606385</v>
      </c>
      <c r="X79" s="3">
        <f t="shared" si="22"/>
        <v>99.99999999999999</v>
      </c>
    </row>
    <row r="80" spans="1:24" ht="12.75">
      <c r="A80" s="1">
        <v>227</v>
      </c>
      <c r="C80" s="1" t="s">
        <v>126</v>
      </c>
      <c r="D80" s="1">
        <v>58</v>
      </c>
      <c r="E80" s="1" t="s">
        <v>123</v>
      </c>
      <c r="F80" s="1" t="s">
        <v>26</v>
      </c>
      <c r="G80" s="1">
        <v>100</v>
      </c>
      <c r="H80" s="5">
        <v>2.7</v>
      </c>
      <c r="I80" s="1" t="s">
        <v>127</v>
      </c>
      <c r="L80" s="3">
        <f t="shared" si="23"/>
        <v>0</v>
      </c>
      <c r="M80" s="3">
        <f t="shared" si="23"/>
        <v>4.120020301326445</v>
      </c>
      <c r="N80" s="3">
        <f t="shared" si="23"/>
        <v>14.725850600261648</v>
      </c>
      <c r="O80" s="3">
        <f t="shared" si="23"/>
        <v>78.80499011972941</v>
      </c>
      <c r="P80" s="3">
        <f t="shared" si="23"/>
        <v>0.3873657836685726</v>
      </c>
      <c r="Q80" s="3"/>
      <c r="R80" s="3">
        <f t="shared" si="31"/>
        <v>0.40281238318642615</v>
      </c>
      <c r="S80" s="3">
        <f t="shared" si="31"/>
        <v>0.4711182002462325</v>
      </c>
      <c r="T80" s="3">
        <f t="shared" si="31"/>
        <v>0</v>
      </c>
      <c r="U80" s="3">
        <f t="shared" si="31"/>
        <v>0</v>
      </c>
      <c r="V80" s="3">
        <f t="shared" si="31"/>
        <v>0</v>
      </c>
      <c r="W80" s="3">
        <f t="shared" si="31"/>
        <v>1.0878426115812847</v>
      </c>
      <c r="X80" s="3">
        <f>SUM(L80:W80)</f>
        <v>100.00000000000001</v>
      </c>
    </row>
    <row r="81" spans="1:24" ht="12.75">
      <c r="A81" s="1">
        <v>215</v>
      </c>
      <c r="C81" s="1" t="s">
        <v>167</v>
      </c>
      <c r="D81" s="1">
        <v>56</v>
      </c>
      <c r="E81" s="1" t="s">
        <v>153</v>
      </c>
      <c r="F81" s="1" t="s">
        <v>26</v>
      </c>
      <c r="G81" s="1">
        <v>80</v>
      </c>
      <c r="H81" s="5">
        <v>2.5</v>
      </c>
      <c r="I81" s="1" t="s">
        <v>168</v>
      </c>
      <c r="L81" s="3">
        <f aca="true" t="shared" si="32" ref="L81:P82">L52/$X52*100</f>
        <v>0.9539541421339941</v>
      </c>
      <c r="M81" s="3">
        <f t="shared" si="32"/>
        <v>13.720580298090162</v>
      </c>
      <c r="N81" s="3">
        <f t="shared" si="32"/>
        <v>1.1074404101003</v>
      </c>
      <c r="O81" s="3">
        <f t="shared" si="32"/>
        <v>80.29796178027404</v>
      </c>
      <c r="P81" s="3">
        <f t="shared" si="32"/>
        <v>0</v>
      </c>
      <c r="Q81" s="3"/>
      <c r="R81" s="3">
        <f aca="true" t="shared" si="33" ref="R81:W81">R52/$X52*100</f>
        <v>0.7410408534464563</v>
      </c>
      <c r="S81" s="3">
        <f t="shared" si="33"/>
        <v>0.1599976731324209</v>
      </c>
      <c r="T81" s="3">
        <f t="shared" si="33"/>
        <v>0.28787328169872617</v>
      </c>
      <c r="U81" s="3">
        <f t="shared" si="33"/>
        <v>0.17117027136560073</v>
      </c>
      <c r="V81" s="3">
        <f t="shared" si="33"/>
        <v>0.32667042500227816</v>
      </c>
      <c r="W81" s="3">
        <f t="shared" si="33"/>
        <v>2.233310864756024</v>
      </c>
      <c r="X81" s="3">
        <f t="shared" si="22"/>
        <v>99.99999999999999</v>
      </c>
    </row>
    <row r="82" spans="1:24" ht="12.75">
      <c r="A82" s="1">
        <v>248</v>
      </c>
      <c r="C82" s="1" t="s">
        <v>142</v>
      </c>
      <c r="D82" s="1">
        <v>10</v>
      </c>
      <c r="E82" s="1" t="s">
        <v>138</v>
      </c>
      <c r="F82" s="1" t="s">
        <v>26</v>
      </c>
      <c r="G82" s="1">
        <v>100</v>
      </c>
      <c r="H82" s="5">
        <v>2.8</v>
      </c>
      <c r="I82" s="1" t="s">
        <v>170</v>
      </c>
      <c r="L82" s="3">
        <f t="shared" si="32"/>
        <v>0.8111891890875168</v>
      </c>
      <c r="M82" s="3">
        <f t="shared" si="32"/>
        <v>0.4842100735649014</v>
      </c>
      <c r="N82" s="3">
        <f t="shared" si="32"/>
        <v>3.1380098811972927</v>
      </c>
      <c r="O82" s="3">
        <f t="shared" si="32"/>
        <v>94.69667553305204</v>
      </c>
      <c r="P82" s="3">
        <f t="shared" si="32"/>
        <v>0</v>
      </c>
      <c r="Q82" s="3"/>
      <c r="R82" s="3">
        <f aca="true" t="shared" si="34" ref="R82:W82">R53/$X53*100</f>
        <v>0</v>
      </c>
      <c r="S82" s="3">
        <f t="shared" si="34"/>
        <v>0.33957832304748103</v>
      </c>
      <c r="T82" s="3">
        <f t="shared" si="34"/>
        <v>0.09140659500499664</v>
      </c>
      <c r="U82" s="3">
        <f t="shared" si="34"/>
        <v>0.09783111806247258</v>
      </c>
      <c r="V82" s="3">
        <f t="shared" si="34"/>
        <v>0.11500013086726533</v>
      </c>
      <c r="W82" s="3">
        <f t="shared" si="34"/>
        <v>0.22609915611604622</v>
      </c>
      <c r="X82" s="3">
        <f t="shared" si="22"/>
        <v>100.00000000000001</v>
      </c>
    </row>
    <row r="83" spans="1:24" ht="12.75">
      <c r="A83" s="45">
        <v>290</v>
      </c>
      <c r="B83" s="3" t="s">
        <v>229</v>
      </c>
      <c r="C83" s="3" t="s">
        <v>223</v>
      </c>
      <c r="D83" s="45">
        <v>22</v>
      </c>
      <c r="E83" s="3" t="s">
        <v>224</v>
      </c>
      <c r="F83" s="3" t="s">
        <v>26</v>
      </c>
      <c r="G83" s="3">
        <v>100</v>
      </c>
      <c r="H83" s="5" t="s">
        <v>225</v>
      </c>
      <c r="I83" s="3" t="s">
        <v>226</v>
      </c>
      <c r="L83" s="3">
        <f aca="true" t="shared" si="35" ref="L83:P84">L54/$X54*100</f>
        <v>0</v>
      </c>
      <c r="M83" s="3">
        <f t="shared" si="35"/>
        <v>7.412748568206634</v>
      </c>
      <c r="N83" s="3">
        <f t="shared" si="35"/>
        <v>3.890000151547685</v>
      </c>
      <c r="O83" s="3">
        <f t="shared" si="35"/>
        <v>83.7118200963337</v>
      </c>
      <c r="P83" s="3">
        <f t="shared" si="35"/>
        <v>1.158377644186846</v>
      </c>
      <c r="Q83" s="3"/>
      <c r="R83" s="3">
        <f aca="true" t="shared" si="36" ref="R83:W83">R54/$X54*100</f>
        <v>0.16916592414280898</v>
      </c>
      <c r="S83" s="3">
        <f t="shared" si="36"/>
        <v>0.23521170885608841</v>
      </c>
      <c r="T83" s="3">
        <f t="shared" si="36"/>
        <v>0.5408983970100507</v>
      </c>
      <c r="U83" s="3">
        <f t="shared" si="36"/>
        <v>0</v>
      </c>
      <c r="V83" s="3">
        <f t="shared" si="36"/>
        <v>0.36564883640358714</v>
      </c>
      <c r="W83" s="3">
        <f t="shared" si="36"/>
        <v>2.5161286733126076</v>
      </c>
      <c r="X83" s="3">
        <f t="shared" si="22"/>
        <v>100</v>
      </c>
    </row>
    <row r="84" spans="1:26" s="68" customFormat="1" ht="12.75">
      <c r="A84" s="67">
        <v>187</v>
      </c>
      <c r="B84" s="67">
        <v>6</v>
      </c>
      <c r="C84" s="67" t="s">
        <v>270</v>
      </c>
      <c r="D84" s="67">
        <v>26</v>
      </c>
      <c r="E84" s="67" t="s">
        <v>271</v>
      </c>
      <c r="F84" s="67" t="s">
        <v>26</v>
      </c>
      <c r="G84" s="67">
        <v>75</v>
      </c>
      <c r="H84" s="70">
        <v>2.4</v>
      </c>
      <c r="I84" s="67" t="s">
        <v>274</v>
      </c>
      <c r="K84" s="67"/>
      <c r="L84" s="69">
        <f t="shared" si="35"/>
        <v>0</v>
      </c>
      <c r="M84" s="69">
        <f t="shared" si="35"/>
        <v>0</v>
      </c>
      <c r="N84" s="69">
        <f t="shared" si="35"/>
        <v>1.0286562423231982</v>
      </c>
      <c r="O84" s="69">
        <f t="shared" si="35"/>
        <v>98.9084713543741</v>
      </c>
      <c r="P84" s="69">
        <f t="shared" si="35"/>
        <v>0</v>
      </c>
      <c r="Q84" s="69"/>
      <c r="R84" s="69">
        <f aca="true" t="shared" si="37" ref="R84:W84">R55/$X55*100</f>
        <v>0</v>
      </c>
      <c r="S84" s="69">
        <f t="shared" si="37"/>
        <v>0</v>
      </c>
      <c r="T84" s="69">
        <f t="shared" si="37"/>
        <v>0</v>
      </c>
      <c r="U84" s="69">
        <f t="shared" si="37"/>
        <v>0</v>
      </c>
      <c r="V84" s="69">
        <f t="shared" si="37"/>
        <v>0</v>
      </c>
      <c r="W84" s="69">
        <f t="shared" si="37"/>
        <v>0.06287240330269926</v>
      </c>
      <c r="X84" s="69">
        <f t="shared" si="22"/>
        <v>100</v>
      </c>
      <c r="Y84" s="69"/>
      <c r="Z84" s="70"/>
    </row>
    <row r="85" spans="1:26" s="68" customFormat="1" ht="12.75">
      <c r="A85" s="67">
        <v>382</v>
      </c>
      <c r="B85" s="67"/>
      <c r="C85" s="67" t="s">
        <v>295</v>
      </c>
      <c r="D85" s="67">
        <v>77</v>
      </c>
      <c r="E85" s="67" t="s">
        <v>298</v>
      </c>
      <c r="F85" s="67" t="s">
        <v>26</v>
      </c>
      <c r="G85" s="67">
        <v>80</v>
      </c>
      <c r="H85" s="70">
        <v>2.9</v>
      </c>
      <c r="I85" s="71" t="s">
        <v>300</v>
      </c>
      <c r="K85" s="67"/>
      <c r="L85" s="69">
        <f aca="true" t="shared" si="38" ref="L85:P90">L56/$X56*100</f>
        <v>0.8208712665848427</v>
      </c>
      <c r="M85" s="69">
        <f t="shared" si="38"/>
        <v>3.8457856385722784</v>
      </c>
      <c r="N85" s="69">
        <f t="shared" si="38"/>
        <v>21.862542794940833</v>
      </c>
      <c r="O85" s="69">
        <f t="shared" si="38"/>
        <v>71.19825020874123</v>
      </c>
      <c r="P85" s="69">
        <f t="shared" si="38"/>
        <v>0</v>
      </c>
      <c r="Q85" s="69"/>
      <c r="R85" s="69">
        <f aca="true" t="shared" si="39" ref="R85:W85">R56/$X56*100</f>
        <v>0.41470908998378103</v>
      </c>
      <c r="S85" s="69">
        <f t="shared" si="39"/>
        <v>0.265159204882341</v>
      </c>
      <c r="T85" s="69">
        <f t="shared" si="39"/>
        <v>0</v>
      </c>
      <c r="U85" s="69">
        <f t="shared" si="39"/>
        <v>0</v>
      </c>
      <c r="V85" s="69">
        <f t="shared" si="39"/>
        <v>0</v>
      </c>
      <c r="W85" s="69">
        <f t="shared" si="39"/>
        <v>1.5926817962946833</v>
      </c>
      <c r="X85" s="69">
        <f aca="true" t="shared" si="40" ref="X85:X90">SUM(L85:W85)</f>
        <v>100</v>
      </c>
      <c r="Y85" s="69"/>
      <c r="Z85" s="70"/>
    </row>
    <row r="86" spans="1:26" s="68" customFormat="1" ht="12.75">
      <c r="A86" s="67">
        <v>442</v>
      </c>
      <c r="B86" s="67"/>
      <c r="C86" s="67" t="s">
        <v>296</v>
      </c>
      <c r="D86" s="67">
        <v>77</v>
      </c>
      <c r="E86" s="67" t="s">
        <v>17</v>
      </c>
      <c r="F86" s="67" t="s">
        <v>26</v>
      </c>
      <c r="G86" s="67">
        <v>100</v>
      </c>
      <c r="H86" s="70">
        <v>3</v>
      </c>
      <c r="I86" s="71" t="s">
        <v>300</v>
      </c>
      <c r="K86" s="67"/>
      <c r="L86" s="69">
        <f t="shared" si="38"/>
        <v>1.9556004102744822</v>
      </c>
      <c r="M86" s="69">
        <f t="shared" si="38"/>
        <v>0.3219115048711574</v>
      </c>
      <c r="N86" s="69">
        <f t="shared" si="38"/>
        <v>29.113661589840884</v>
      </c>
      <c r="O86" s="69">
        <f t="shared" si="38"/>
        <v>67.4084033163797</v>
      </c>
      <c r="P86" s="69">
        <f t="shared" si="38"/>
        <v>0</v>
      </c>
      <c r="Q86" s="69"/>
      <c r="R86" s="69">
        <f aca="true" t="shared" si="41" ref="R86:W86">R57/$X57*100</f>
        <v>0.4720410192686375</v>
      </c>
      <c r="S86" s="69">
        <f t="shared" si="41"/>
        <v>0.15827928060186086</v>
      </c>
      <c r="T86" s="69">
        <f t="shared" si="41"/>
        <v>0</v>
      </c>
      <c r="U86" s="69">
        <f t="shared" si="41"/>
        <v>0</v>
      </c>
      <c r="V86" s="69">
        <f t="shared" si="41"/>
        <v>0</v>
      </c>
      <c r="W86" s="69">
        <f t="shared" si="41"/>
        <v>0.5701028787632599</v>
      </c>
      <c r="X86" s="69">
        <f t="shared" si="40"/>
        <v>100</v>
      </c>
      <c r="Y86" s="69"/>
      <c r="Z86" s="70"/>
    </row>
    <row r="87" spans="1:26" s="68" customFormat="1" ht="12.75">
      <c r="A87" s="67">
        <v>439</v>
      </c>
      <c r="B87" s="67"/>
      <c r="C87" s="67" t="s">
        <v>297</v>
      </c>
      <c r="D87" s="67">
        <v>141</v>
      </c>
      <c r="E87" s="67" t="s">
        <v>299</v>
      </c>
      <c r="F87" s="67" t="s">
        <v>26</v>
      </c>
      <c r="G87" s="67">
        <v>100</v>
      </c>
      <c r="H87" s="70">
        <v>2.9</v>
      </c>
      <c r="I87" s="71" t="s">
        <v>301</v>
      </c>
      <c r="K87" s="67"/>
      <c r="L87" s="69">
        <f t="shared" si="38"/>
        <v>0.18683396796051202</v>
      </c>
      <c r="M87" s="69">
        <f t="shared" si="38"/>
        <v>4.161512109848642</v>
      </c>
      <c r="N87" s="69">
        <f t="shared" si="38"/>
        <v>13.620623591056525</v>
      </c>
      <c r="O87" s="69">
        <f t="shared" si="38"/>
        <v>76.23812356435184</v>
      </c>
      <c r="P87" s="69">
        <f t="shared" si="38"/>
        <v>0.808193732762103</v>
      </c>
      <c r="Q87" s="69"/>
      <c r="R87" s="69">
        <f aca="true" t="shared" si="42" ref="R87:W90">R58/$X58*100</f>
        <v>0.4154571206528773</v>
      </c>
      <c r="S87" s="69">
        <f t="shared" si="42"/>
        <v>1.1038746683303262</v>
      </c>
      <c r="T87" s="69">
        <f t="shared" si="42"/>
        <v>0</v>
      </c>
      <c r="U87" s="69">
        <f t="shared" si="42"/>
        <v>0</v>
      </c>
      <c r="V87" s="69">
        <f t="shared" si="42"/>
        <v>0</v>
      </c>
      <c r="W87" s="69">
        <f t="shared" si="42"/>
        <v>3.465381245037183</v>
      </c>
      <c r="X87" s="69">
        <f t="shared" si="40"/>
        <v>100</v>
      </c>
      <c r="Y87" s="69"/>
      <c r="Z87" s="70"/>
    </row>
    <row r="88" spans="1:24" ht="12.75">
      <c r="A88" s="1">
        <v>559</v>
      </c>
      <c r="C88" s="1" t="s">
        <v>306</v>
      </c>
      <c r="D88" s="1">
        <v>59</v>
      </c>
      <c r="E88" s="1" t="s">
        <v>129</v>
      </c>
      <c r="F88" s="1" t="s">
        <v>26</v>
      </c>
      <c r="G88" s="1">
        <v>70</v>
      </c>
      <c r="H88" s="5">
        <v>2.6</v>
      </c>
      <c r="I88" s="1" t="s">
        <v>307</v>
      </c>
      <c r="L88" s="69">
        <f t="shared" si="38"/>
        <v>0</v>
      </c>
      <c r="M88" s="69">
        <f t="shared" si="38"/>
        <v>0</v>
      </c>
      <c r="N88" s="69">
        <f t="shared" si="38"/>
        <v>0</v>
      </c>
      <c r="O88" s="69">
        <f t="shared" si="38"/>
        <v>99.81194559874339</v>
      </c>
      <c r="P88" s="69">
        <f t="shared" si="38"/>
        <v>0</v>
      </c>
      <c r="Q88" s="69"/>
      <c r="R88" s="69">
        <f t="shared" si="42"/>
        <v>0</v>
      </c>
      <c r="S88" s="69">
        <f t="shared" si="42"/>
        <v>0</v>
      </c>
      <c r="T88" s="69">
        <f t="shared" si="42"/>
        <v>0</v>
      </c>
      <c r="U88" s="69">
        <f t="shared" si="42"/>
        <v>0</v>
      </c>
      <c r="V88" s="69">
        <f t="shared" si="42"/>
        <v>0</v>
      </c>
      <c r="W88" s="69">
        <f t="shared" si="42"/>
        <v>0.18805440125661485</v>
      </c>
      <c r="X88" s="69">
        <f t="shared" si="40"/>
        <v>100.00000000000001</v>
      </c>
    </row>
    <row r="89" spans="1:24" ht="12.75">
      <c r="A89" s="1">
        <v>560</v>
      </c>
      <c r="C89" s="1" t="s">
        <v>302</v>
      </c>
      <c r="D89" s="1">
        <v>61</v>
      </c>
      <c r="E89" s="1" t="s">
        <v>308</v>
      </c>
      <c r="F89" s="1" t="s">
        <v>26</v>
      </c>
      <c r="G89" s="1">
        <v>90</v>
      </c>
      <c r="H89" s="5">
        <v>2.6</v>
      </c>
      <c r="I89" s="1" t="s">
        <v>309</v>
      </c>
      <c r="L89" s="69">
        <f t="shared" si="38"/>
        <v>0</v>
      </c>
      <c r="M89" s="69">
        <f t="shared" si="38"/>
        <v>0</v>
      </c>
      <c r="N89" s="69">
        <f t="shared" si="38"/>
        <v>16.50518845893231</v>
      </c>
      <c r="O89" s="69">
        <f t="shared" si="38"/>
        <v>75.82709969462319</v>
      </c>
      <c r="P89" s="69">
        <f t="shared" si="38"/>
        <v>0</v>
      </c>
      <c r="Q89" s="69"/>
      <c r="R89" s="69">
        <f t="shared" si="42"/>
        <v>0</v>
      </c>
      <c r="S89" s="69">
        <f t="shared" si="42"/>
        <v>0</v>
      </c>
      <c r="T89" s="69">
        <f t="shared" si="42"/>
        <v>0</v>
      </c>
      <c r="U89" s="69">
        <f t="shared" si="42"/>
        <v>5.426413582806963</v>
      </c>
      <c r="V89" s="69">
        <f t="shared" si="42"/>
        <v>0</v>
      </c>
      <c r="W89" s="69">
        <f t="shared" si="42"/>
        <v>2.24129826363754</v>
      </c>
      <c r="X89" s="69">
        <f t="shared" si="40"/>
        <v>100</v>
      </c>
    </row>
    <row r="90" spans="1:24" ht="12.75">
      <c r="A90" s="1">
        <v>577</v>
      </c>
      <c r="C90" s="1" t="s">
        <v>330</v>
      </c>
      <c r="D90" s="1">
        <v>57</v>
      </c>
      <c r="E90" s="1" t="s">
        <v>331</v>
      </c>
      <c r="F90" s="1" t="s">
        <v>26</v>
      </c>
      <c r="G90" s="1">
        <v>100</v>
      </c>
      <c r="H90" s="5">
        <v>3</v>
      </c>
      <c r="I90" s="1" t="s">
        <v>336</v>
      </c>
      <c r="L90" s="69">
        <f t="shared" si="38"/>
        <v>0</v>
      </c>
      <c r="M90" s="69">
        <f t="shared" si="38"/>
        <v>9.240090087737103</v>
      </c>
      <c r="N90" s="69">
        <f t="shared" si="38"/>
        <v>9.380814624525229</v>
      </c>
      <c r="O90" s="69">
        <f t="shared" si="38"/>
        <v>60.655416165209466</v>
      </c>
      <c r="P90" s="69">
        <f t="shared" si="38"/>
        <v>0</v>
      </c>
      <c r="Q90" s="69"/>
      <c r="R90" s="69">
        <f t="shared" si="42"/>
        <v>0</v>
      </c>
      <c r="S90" s="69">
        <f t="shared" si="42"/>
        <v>8.315908652764675</v>
      </c>
      <c r="T90" s="69">
        <f t="shared" si="42"/>
        <v>0.5403412634124288</v>
      </c>
      <c r="U90" s="69">
        <f t="shared" si="42"/>
        <v>0.23183166642111042</v>
      </c>
      <c r="V90" s="69">
        <f t="shared" si="42"/>
        <v>0.5237768532555186</v>
      </c>
      <c r="W90" s="69">
        <f t="shared" si="42"/>
        <v>11.111820686674472</v>
      </c>
      <c r="X90" s="69">
        <f t="shared" si="40"/>
        <v>100</v>
      </c>
    </row>
  </sheetData>
  <printOptions gridLines="1"/>
  <pageMargins left="0.75" right="0.75" top="1.75" bottom="1" header="0.5" footer="0.5"/>
  <pageSetup horizontalDpi="600" verticalDpi="600" orientation="landscape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1035"/>
  <sheetViews>
    <sheetView workbookViewId="0" topLeftCell="A1">
      <selection activeCell="I5" sqref="I5"/>
    </sheetView>
  </sheetViews>
  <sheetFormatPr defaultColWidth="9.140625" defaultRowHeight="12.75"/>
  <cols>
    <col min="1" max="1" width="7.421875" style="1" customWidth="1"/>
    <col min="2" max="2" width="12.140625" style="1" customWidth="1"/>
    <col min="3" max="3" width="15.140625" style="1" customWidth="1"/>
    <col min="4" max="4" width="9.00390625" style="1" customWidth="1"/>
    <col min="5" max="5" width="10.28125" style="1" customWidth="1"/>
    <col min="6" max="6" width="15.421875" style="1" customWidth="1"/>
    <col min="7" max="7" width="10.8515625" style="1" customWidth="1"/>
    <col min="8" max="8" width="7.7109375" style="5" customWidth="1"/>
    <col min="9" max="9" width="41.00390625" style="1" customWidth="1"/>
    <col min="10" max="10" width="3.7109375" style="0" customWidth="1"/>
    <col min="11" max="25" width="6.57421875" style="1" customWidth="1"/>
    <col min="26" max="26" width="21.00390625" style="3" customWidth="1"/>
    <col min="27" max="28" width="14.57421875" style="3" customWidth="1"/>
    <col min="29" max="31" width="9.140625" style="7" customWidth="1"/>
  </cols>
  <sheetData>
    <row r="1" ht="12.75"/>
    <row r="2" ht="18">
      <c r="E2" s="9" t="s">
        <v>351</v>
      </c>
    </row>
    <row r="3" ht="18">
      <c r="E3" s="9" t="s">
        <v>335</v>
      </c>
    </row>
    <row r="4" ht="12.75"/>
    <row r="5" ht="23.25">
      <c r="E5" s="22" t="s">
        <v>90</v>
      </c>
    </row>
    <row r="6" ht="12.75"/>
    <row r="7" ht="12.75"/>
    <row r="8" ht="12.75"/>
    <row r="9" spans="1:32" s="2" customFormat="1" ht="12.75">
      <c r="A9" s="2" t="s">
        <v>3</v>
      </c>
      <c r="B9" s="2" t="s">
        <v>195</v>
      </c>
      <c r="C9" s="2" t="s">
        <v>84</v>
      </c>
      <c r="D9" s="2" t="s">
        <v>1</v>
      </c>
      <c r="E9" s="2" t="s">
        <v>2</v>
      </c>
      <c r="F9" s="2" t="s">
        <v>4</v>
      </c>
      <c r="G9" s="2" t="s">
        <v>19</v>
      </c>
      <c r="H9" s="6" t="s">
        <v>20</v>
      </c>
      <c r="I9" s="4" t="s">
        <v>27</v>
      </c>
      <c r="K9" s="6" t="s">
        <v>5</v>
      </c>
      <c r="L9" s="6" t="s">
        <v>7</v>
      </c>
      <c r="M9" s="6" t="s">
        <v>8</v>
      </c>
      <c r="N9" s="6" t="s">
        <v>9</v>
      </c>
      <c r="O9" s="6" t="s">
        <v>45</v>
      </c>
      <c r="P9" s="6" t="s">
        <v>88</v>
      </c>
      <c r="Q9" s="6" t="s">
        <v>10</v>
      </c>
      <c r="R9" s="6" t="s">
        <v>11</v>
      </c>
      <c r="S9" s="6" t="s">
        <v>12</v>
      </c>
      <c r="T9" s="6" t="s">
        <v>13</v>
      </c>
      <c r="U9" s="6" t="s">
        <v>14</v>
      </c>
      <c r="V9" s="6" t="s">
        <v>95</v>
      </c>
      <c r="W9" s="2" t="s">
        <v>15</v>
      </c>
      <c r="X9" s="2" t="s">
        <v>89</v>
      </c>
      <c r="Y9" s="2" t="s">
        <v>158</v>
      </c>
      <c r="Z9" s="4" t="s">
        <v>203</v>
      </c>
      <c r="AA9" s="4" t="s">
        <v>204</v>
      </c>
      <c r="AB9" s="4" t="s">
        <v>209</v>
      </c>
      <c r="AC9" s="8" t="s">
        <v>205</v>
      </c>
      <c r="AD9" s="8" t="s">
        <v>210</v>
      </c>
      <c r="AE9" s="8" t="s">
        <v>211</v>
      </c>
      <c r="AF9" s="2" t="s">
        <v>2</v>
      </c>
    </row>
    <row r="10" spans="8:31" s="2" customFormat="1" ht="12.75">
      <c r="H10" s="6"/>
      <c r="I10" s="4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Z10" s="4"/>
      <c r="AA10" s="4"/>
      <c r="AB10" s="4"/>
      <c r="AC10" s="8"/>
      <c r="AD10" s="8"/>
      <c r="AE10" s="8"/>
    </row>
    <row r="11" spans="8:31" s="2" customFormat="1" ht="12.75">
      <c r="H11" s="6"/>
      <c r="I11" s="64" t="s">
        <v>289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Z11" s="4"/>
      <c r="AA11" s="4"/>
      <c r="AB11" s="4"/>
      <c r="AC11" s="8"/>
      <c r="AD11" s="8"/>
      <c r="AE11" s="8"/>
    </row>
    <row r="12" spans="8:31" s="2" customFormat="1" ht="12.75">
      <c r="H12" s="6"/>
      <c r="I12" s="4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Z12" s="4"/>
      <c r="AA12" s="4"/>
      <c r="AB12" s="4"/>
      <c r="AC12" s="8"/>
      <c r="AD12" s="8"/>
      <c r="AE12" s="8"/>
    </row>
    <row r="13" spans="8:31" s="2" customFormat="1" ht="15.75">
      <c r="H13" s="6"/>
      <c r="I13" s="46" t="s">
        <v>206</v>
      </c>
      <c r="K13" s="6"/>
      <c r="L13" s="6"/>
      <c r="M13" s="6"/>
      <c r="N13" s="6"/>
      <c r="O13" s="6"/>
      <c r="P13" s="6"/>
      <c r="Q13" s="46" t="s">
        <v>206</v>
      </c>
      <c r="R13" s="6"/>
      <c r="S13" s="6"/>
      <c r="T13" s="6"/>
      <c r="U13" s="6"/>
      <c r="V13" s="6"/>
      <c r="Z13" s="4"/>
      <c r="AA13" s="4"/>
      <c r="AB13" s="4"/>
      <c r="AC13" s="8"/>
      <c r="AD13" s="8"/>
      <c r="AE13" s="8"/>
    </row>
    <row r="14" spans="8:31" s="2" customFormat="1" ht="12.75">
      <c r="H14" s="6"/>
      <c r="I14" s="4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Z14" s="4"/>
      <c r="AA14" s="4"/>
      <c r="AB14" s="4"/>
      <c r="AC14" s="8"/>
      <c r="AD14" s="8"/>
      <c r="AE14" s="8"/>
    </row>
    <row r="15" ht="12.75">
      <c r="AF15" s="1"/>
    </row>
    <row r="16" spans="1:32" ht="12.75">
      <c r="A16" s="1">
        <v>173</v>
      </c>
      <c r="C16" s="1" t="s">
        <v>82</v>
      </c>
      <c r="D16" s="1">
        <v>57</v>
      </c>
      <c r="E16" s="1" t="s">
        <v>91</v>
      </c>
      <c r="F16" s="1" t="s">
        <v>26</v>
      </c>
      <c r="G16" s="1">
        <v>120</v>
      </c>
      <c r="H16" s="5">
        <v>4</v>
      </c>
      <c r="I16" s="3" t="s">
        <v>94</v>
      </c>
      <c r="K16" s="7">
        <v>6.364</v>
      </c>
      <c r="L16" s="45">
        <v>0</v>
      </c>
      <c r="M16" s="45">
        <v>0</v>
      </c>
      <c r="N16" s="7">
        <v>0.331</v>
      </c>
      <c r="O16" s="45">
        <v>0</v>
      </c>
      <c r="P16" s="7">
        <v>47.853</v>
      </c>
      <c r="Q16" s="45">
        <v>0</v>
      </c>
      <c r="R16" s="45">
        <v>0</v>
      </c>
      <c r="S16" s="7">
        <v>0.027</v>
      </c>
      <c r="T16" s="7">
        <v>0.227</v>
      </c>
      <c r="U16" s="7">
        <v>44.561</v>
      </c>
      <c r="V16" s="7">
        <v>0</v>
      </c>
      <c r="W16" s="7">
        <v>0.636</v>
      </c>
      <c r="X16" s="45">
        <v>0</v>
      </c>
      <c r="Y16" s="45">
        <v>0</v>
      </c>
      <c r="Z16" s="3">
        <f>(U16+W16)/P16</f>
        <v>0.9444966877729715</v>
      </c>
      <c r="AA16" s="3">
        <f>(U16+V16+W16)/P16</f>
        <v>0.9444966877729715</v>
      </c>
      <c r="AB16"/>
      <c r="AC16"/>
      <c r="AD16" s="7">
        <f>V16/U16</f>
        <v>0</v>
      </c>
      <c r="AE16" s="7">
        <f>W16/U16</f>
        <v>0.014272570184690648</v>
      </c>
      <c r="AF16" s="1" t="s">
        <v>91</v>
      </c>
    </row>
    <row r="17" spans="1:32" ht="12.75">
      <c r="A17" s="1">
        <v>174</v>
      </c>
      <c r="B17" s="1">
        <v>45</v>
      </c>
      <c r="C17" s="1" t="s">
        <v>82</v>
      </c>
      <c r="D17" s="1">
        <v>57</v>
      </c>
      <c r="E17" s="1" t="s">
        <v>91</v>
      </c>
      <c r="F17" s="1" t="s">
        <v>26</v>
      </c>
      <c r="G17" s="1">
        <v>120</v>
      </c>
      <c r="H17" s="5">
        <v>4</v>
      </c>
      <c r="I17" s="3" t="s">
        <v>94</v>
      </c>
      <c r="K17" s="7">
        <v>6.077</v>
      </c>
      <c r="L17" s="45">
        <v>0</v>
      </c>
      <c r="M17" s="45">
        <v>0</v>
      </c>
      <c r="N17" s="7">
        <v>0.062</v>
      </c>
      <c r="O17" s="45">
        <v>0</v>
      </c>
      <c r="P17" s="7">
        <v>47.18</v>
      </c>
      <c r="Q17" s="45">
        <v>0</v>
      </c>
      <c r="R17" s="45">
        <v>0</v>
      </c>
      <c r="S17" s="45">
        <v>0</v>
      </c>
      <c r="T17" s="7">
        <v>0.255</v>
      </c>
      <c r="U17" s="7">
        <v>45.672</v>
      </c>
      <c r="V17" s="7">
        <v>0</v>
      </c>
      <c r="W17" s="7">
        <v>0.754</v>
      </c>
      <c r="X17" s="45">
        <v>0</v>
      </c>
      <c r="Y17" s="45">
        <v>0</v>
      </c>
      <c r="Z17" s="3">
        <f aca="true" t="shared" si="0" ref="Z17:Z27">(U17+W17)/P17</f>
        <v>0.9840186519711741</v>
      </c>
      <c r="AA17" s="3">
        <f aca="true" t="shared" si="1" ref="AA17:AA27">(U17+V17+W17)/P17</f>
        <v>0.9840186519711741</v>
      </c>
      <c r="AB17"/>
      <c r="AC17"/>
      <c r="AD17" s="7">
        <f aca="true" t="shared" si="2" ref="AD17:AD27">V17/U17</f>
        <v>0</v>
      </c>
      <c r="AE17" s="7">
        <f aca="true" t="shared" si="3" ref="AE17:AE27">W17/U17</f>
        <v>0.01650902084428096</v>
      </c>
      <c r="AF17" s="1" t="s">
        <v>91</v>
      </c>
    </row>
    <row r="18" spans="1:32" ht="12.75">
      <c r="A18" s="1">
        <v>176</v>
      </c>
      <c r="B18" s="1">
        <v>46</v>
      </c>
      <c r="C18" s="1" t="s">
        <v>189</v>
      </c>
      <c r="D18" s="1">
        <v>57</v>
      </c>
      <c r="E18" s="1" t="s">
        <v>91</v>
      </c>
      <c r="F18" s="1" t="s">
        <v>26</v>
      </c>
      <c r="G18" s="1">
        <v>100</v>
      </c>
      <c r="H18" s="5">
        <v>4</v>
      </c>
      <c r="I18" s="3" t="s">
        <v>202</v>
      </c>
      <c r="K18" s="7">
        <v>26.08</v>
      </c>
      <c r="L18" s="45">
        <v>0</v>
      </c>
      <c r="M18" s="45">
        <v>0</v>
      </c>
      <c r="N18" s="7">
        <v>1.72</v>
      </c>
      <c r="O18" s="45">
        <v>0</v>
      </c>
      <c r="P18" s="7">
        <v>36.212</v>
      </c>
      <c r="Q18" s="45">
        <v>0</v>
      </c>
      <c r="R18" s="7">
        <v>0</v>
      </c>
      <c r="S18" s="45">
        <v>0</v>
      </c>
      <c r="T18" s="7">
        <v>0</v>
      </c>
      <c r="U18" s="7">
        <v>29.589</v>
      </c>
      <c r="V18" s="7">
        <v>0.633</v>
      </c>
      <c r="W18" s="7">
        <v>5.767</v>
      </c>
      <c r="X18" s="45">
        <v>0</v>
      </c>
      <c r="Y18" s="45">
        <v>0</v>
      </c>
      <c r="Z18" s="3">
        <f t="shared" si="0"/>
        <v>0.9763614271512205</v>
      </c>
      <c r="AA18" s="3">
        <f t="shared" si="1"/>
        <v>0.9938418203910304</v>
      </c>
      <c r="AB18"/>
      <c r="AC18"/>
      <c r="AD18" s="7">
        <f t="shared" si="2"/>
        <v>0.021393085268173986</v>
      </c>
      <c r="AE18" s="7">
        <f t="shared" si="3"/>
        <v>0.1949035114400622</v>
      </c>
      <c r="AF18" s="1" t="s">
        <v>91</v>
      </c>
    </row>
    <row r="19" spans="1:32" ht="12.75">
      <c r="A19" s="1">
        <v>231</v>
      </c>
      <c r="C19" s="1" t="s">
        <v>128</v>
      </c>
      <c r="D19" s="1">
        <v>27</v>
      </c>
      <c r="E19" s="1" t="s">
        <v>55</v>
      </c>
      <c r="F19" s="1" t="s">
        <v>26</v>
      </c>
      <c r="G19" s="1">
        <v>100</v>
      </c>
      <c r="H19" s="5">
        <v>4</v>
      </c>
      <c r="I19" s="1" t="s">
        <v>131</v>
      </c>
      <c r="K19" s="7">
        <v>2.467</v>
      </c>
      <c r="L19" s="45">
        <v>0</v>
      </c>
      <c r="M19" s="45">
        <v>0</v>
      </c>
      <c r="N19" s="7">
        <v>2.267</v>
      </c>
      <c r="O19" s="45">
        <v>0</v>
      </c>
      <c r="P19" s="7">
        <v>48.199</v>
      </c>
      <c r="Q19" s="45">
        <v>0</v>
      </c>
      <c r="R19" s="45">
        <v>0</v>
      </c>
      <c r="S19" s="45">
        <v>0</v>
      </c>
      <c r="T19" s="45">
        <v>0</v>
      </c>
      <c r="U19" s="7">
        <v>46.331</v>
      </c>
      <c r="V19" s="7">
        <v>0.244</v>
      </c>
      <c r="W19" s="7">
        <v>0.492</v>
      </c>
      <c r="X19" s="45">
        <v>0</v>
      </c>
      <c r="Y19" s="45">
        <v>0</v>
      </c>
      <c r="Z19" s="3">
        <f t="shared" si="0"/>
        <v>0.9714516898690845</v>
      </c>
      <c r="AA19" s="3">
        <f t="shared" si="1"/>
        <v>0.9765140355609038</v>
      </c>
      <c r="AB19"/>
      <c r="AC19"/>
      <c r="AD19" s="7">
        <f t="shared" si="2"/>
        <v>0.005266452267380371</v>
      </c>
      <c r="AE19" s="7">
        <f t="shared" si="3"/>
        <v>0.010619239817832552</v>
      </c>
      <c r="AF19" s="1" t="s">
        <v>55</v>
      </c>
    </row>
    <row r="20" spans="1:32" ht="12.75">
      <c r="A20" s="1">
        <v>232</v>
      </c>
      <c r="B20" s="1">
        <v>42</v>
      </c>
      <c r="C20" s="1" t="s">
        <v>128</v>
      </c>
      <c r="D20" s="1">
        <v>27</v>
      </c>
      <c r="E20" s="1" t="s">
        <v>55</v>
      </c>
      <c r="F20" s="1" t="s">
        <v>26</v>
      </c>
      <c r="G20" s="1">
        <v>100</v>
      </c>
      <c r="H20" s="5">
        <v>4</v>
      </c>
      <c r="I20" s="1" t="s">
        <v>131</v>
      </c>
      <c r="K20" s="7">
        <v>2.242</v>
      </c>
      <c r="L20" s="45">
        <v>0</v>
      </c>
      <c r="M20" s="45">
        <v>0</v>
      </c>
      <c r="N20" s="7">
        <v>1.928</v>
      </c>
      <c r="O20" s="45">
        <v>0</v>
      </c>
      <c r="P20" s="7">
        <v>48.705</v>
      </c>
      <c r="Q20" s="45">
        <v>0</v>
      </c>
      <c r="R20" s="45">
        <v>0</v>
      </c>
      <c r="S20" s="45">
        <v>0</v>
      </c>
      <c r="T20" s="45">
        <v>0</v>
      </c>
      <c r="U20" s="7">
        <v>46.712</v>
      </c>
      <c r="V20" s="7">
        <v>0</v>
      </c>
      <c r="W20" s="7">
        <v>0.413</v>
      </c>
      <c r="X20" s="45">
        <v>0</v>
      </c>
      <c r="Y20" s="45">
        <v>0</v>
      </c>
      <c r="Z20" s="3">
        <f t="shared" si="0"/>
        <v>0.9675597987886254</v>
      </c>
      <c r="AA20" s="3">
        <f t="shared" si="1"/>
        <v>0.9675597987886254</v>
      </c>
      <c r="AB20"/>
      <c r="AC20"/>
      <c r="AD20" s="7">
        <f t="shared" si="2"/>
        <v>0</v>
      </c>
      <c r="AE20" s="7">
        <f t="shared" si="3"/>
        <v>0.008841411200548039</v>
      </c>
      <c r="AF20" s="1" t="s">
        <v>55</v>
      </c>
    </row>
    <row r="21" spans="1:32" ht="12.75">
      <c r="A21" s="1">
        <v>245</v>
      </c>
      <c r="B21" s="1" t="s">
        <v>200</v>
      </c>
      <c r="C21" s="1" t="s">
        <v>146</v>
      </c>
      <c r="D21" s="1">
        <v>10</v>
      </c>
      <c r="E21" s="1" t="s">
        <v>138</v>
      </c>
      <c r="F21" s="1" t="s">
        <v>26</v>
      </c>
      <c r="G21" s="1">
        <v>100</v>
      </c>
      <c r="H21" s="5">
        <v>4</v>
      </c>
      <c r="I21" s="1" t="s">
        <v>147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7">
        <v>50.333</v>
      </c>
      <c r="Q21" s="45">
        <v>0</v>
      </c>
      <c r="R21" s="45">
        <v>0</v>
      </c>
      <c r="S21" s="45">
        <v>0</v>
      </c>
      <c r="T21" s="45">
        <v>0</v>
      </c>
      <c r="U21" s="7">
        <v>49.229</v>
      </c>
      <c r="V21" s="7">
        <v>0.216</v>
      </c>
      <c r="W21" s="7">
        <v>0.222</v>
      </c>
      <c r="X21" s="45">
        <v>0</v>
      </c>
      <c r="Y21" s="45">
        <v>0</v>
      </c>
      <c r="Z21" s="3">
        <f t="shared" si="0"/>
        <v>0.9824767051437427</v>
      </c>
      <c r="AA21" s="3">
        <f t="shared" si="1"/>
        <v>0.9867681242922139</v>
      </c>
      <c r="AB21"/>
      <c r="AC21"/>
      <c r="AD21" s="7">
        <f t="shared" si="2"/>
        <v>0.004387657681447927</v>
      </c>
      <c r="AE21" s="7">
        <f t="shared" si="3"/>
        <v>0.004509537061488147</v>
      </c>
      <c r="AF21" s="1" t="s">
        <v>138</v>
      </c>
    </row>
    <row r="22" spans="1:32" ht="12.75">
      <c r="A22" s="1">
        <v>246</v>
      </c>
      <c r="C22" s="1" t="s">
        <v>146</v>
      </c>
      <c r="D22" s="1">
        <v>10</v>
      </c>
      <c r="E22" s="1" t="s">
        <v>138</v>
      </c>
      <c r="F22" s="1" t="s">
        <v>26</v>
      </c>
      <c r="G22" s="1">
        <v>100</v>
      </c>
      <c r="H22" s="5">
        <v>4</v>
      </c>
      <c r="I22" s="1" t="s">
        <v>148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7">
        <v>50.842</v>
      </c>
      <c r="Q22" s="45">
        <v>0</v>
      </c>
      <c r="R22" s="45">
        <v>0</v>
      </c>
      <c r="S22" s="45">
        <v>0</v>
      </c>
      <c r="T22" s="45">
        <v>0</v>
      </c>
      <c r="U22" s="7">
        <v>47.639</v>
      </c>
      <c r="V22" s="7">
        <v>0.356</v>
      </c>
      <c r="W22" s="7">
        <v>1.163</v>
      </c>
      <c r="X22" s="45">
        <v>0</v>
      </c>
      <c r="Y22" s="45">
        <v>0</v>
      </c>
      <c r="Z22" s="3">
        <f t="shared" si="0"/>
        <v>0.9598756933244168</v>
      </c>
      <c r="AA22" s="3">
        <f t="shared" si="1"/>
        <v>0.9668777782148618</v>
      </c>
      <c r="AB22"/>
      <c r="AC22"/>
      <c r="AD22" s="7">
        <f t="shared" si="2"/>
        <v>0.007472868867944331</v>
      </c>
      <c r="AE22" s="7">
        <f t="shared" si="3"/>
        <v>0.0244127710489305</v>
      </c>
      <c r="AF22" s="1" t="s">
        <v>138</v>
      </c>
    </row>
    <row r="23" spans="1:32" ht="12.75">
      <c r="A23" s="1">
        <v>255</v>
      </c>
      <c r="B23" s="1">
        <v>36</v>
      </c>
      <c r="C23" s="1" t="s">
        <v>171</v>
      </c>
      <c r="D23" s="1">
        <v>10</v>
      </c>
      <c r="E23" s="1" t="s">
        <v>172</v>
      </c>
      <c r="F23" s="1" t="s">
        <v>26</v>
      </c>
      <c r="G23" s="1">
        <v>100</v>
      </c>
      <c r="H23" s="5">
        <v>4</v>
      </c>
      <c r="I23" s="1" t="s">
        <v>173</v>
      </c>
      <c r="K23" s="7">
        <v>13.288</v>
      </c>
      <c r="L23" s="45">
        <v>0</v>
      </c>
      <c r="M23" s="45">
        <v>0</v>
      </c>
      <c r="N23" s="7">
        <v>0.762</v>
      </c>
      <c r="O23" s="45">
        <v>0</v>
      </c>
      <c r="P23" s="7">
        <v>44.01</v>
      </c>
      <c r="Q23" s="45">
        <v>0</v>
      </c>
      <c r="R23" s="45">
        <v>0</v>
      </c>
      <c r="S23" s="45">
        <v>0</v>
      </c>
      <c r="T23" s="45">
        <v>0</v>
      </c>
      <c r="U23" s="7">
        <v>41.837</v>
      </c>
      <c r="V23" s="7">
        <v>0</v>
      </c>
      <c r="W23" s="7">
        <v>0.103</v>
      </c>
      <c r="X23" s="45">
        <v>0</v>
      </c>
      <c r="Y23" s="45">
        <v>0</v>
      </c>
      <c r="Z23" s="3">
        <f t="shared" si="0"/>
        <v>0.9529652351738243</v>
      </c>
      <c r="AA23" s="3">
        <f t="shared" si="1"/>
        <v>0.9529652351738243</v>
      </c>
      <c r="AB23"/>
      <c r="AC23"/>
      <c r="AD23" s="7">
        <f t="shared" si="2"/>
        <v>0</v>
      </c>
      <c r="AE23" s="7">
        <f t="shared" si="3"/>
        <v>0.0024619356072376124</v>
      </c>
      <c r="AF23" s="1" t="s">
        <v>172</v>
      </c>
    </row>
    <row r="24" spans="1:32" ht="12.75">
      <c r="A24" s="1">
        <v>260</v>
      </c>
      <c r="C24" s="1" t="s">
        <v>171</v>
      </c>
      <c r="D24" s="1">
        <v>10</v>
      </c>
      <c r="E24" s="1" t="s">
        <v>172</v>
      </c>
      <c r="F24" s="1" t="s">
        <v>26</v>
      </c>
      <c r="G24" s="1">
        <v>100</v>
      </c>
      <c r="H24" s="5">
        <v>4</v>
      </c>
      <c r="I24" s="1" t="s">
        <v>176</v>
      </c>
      <c r="K24" s="7">
        <v>9.9949</v>
      </c>
      <c r="L24" s="45">
        <v>0</v>
      </c>
      <c r="M24" s="45">
        <v>0</v>
      </c>
      <c r="N24" s="7">
        <v>0.748</v>
      </c>
      <c r="O24" s="45">
        <v>0</v>
      </c>
      <c r="P24" s="7">
        <v>44.713</v>
      </c>
      <c r="Q24" s="45">
        <v>0</v>
      </c>
      <c r="R24" s="45">
        <v>0</v>
      </c>
      <c r="S24" s="45">
        <v>0</v>
      </c>
      <c r="T24" s="45">
        <v>0</v>
      </c>
      <c r="U24" s="7">
        <v>40.639</v>
      </c>
      <c r="V24" s="7">
        <v>0.315</v>
      </c>
      <c r="W24" s="7">
        <v>3.634</v>
      </c>
      <c r="X24" s="45">
        <v>0</v>
      </c>
      <c r="Y24" s="45">
        <v>0</v>
      </c>
      <c r="Z24" s="3">
        <f t="shared" si="0"/>
        <v>0.9901594614541632</v>
      </c>
      <c r="AA24" s="3">
        <f t="shared" si="1"/>
        <v>0.9972043924585691</v>
      </c>
      <c r="AB24"/>
      <c r="AC24"/>
      <c r="AD24" s="7">
        <f t="shared" si="2"/>
        <v>0.007751174979699303</v>
      </c>
      <c r="AE24" s="7">
        <f t="shared" si="3"/>
        <v>0.08942149167056275</v>
      </c>
      <c r="AF24" s="1" t="s">
        <v>172</v>
      </c>
    </row>
    <row r="25" spans="1:32" ht="12.75">
      <c r="A25" s="1">
        <v>262</v>
      </c>
      <c r="C25" s="1" t="s">
        <v>177</v>
      </c>
      <c r="D25" s="1">
        <v>10</v>
      </c>
      <c r="E25" s="1" t="s">
        <v>178</v>
      </c>
      <c r="F25" s="1" t="s">
        <v>26</v>
      </c>
      <c r="G25" s="1">
        <v>100</v>
      </c>
      <c r="H25" s="5">
        <v>4</v>
      </c>
      <c r="I25" s="1" t="s">
        <v>179</v>
      </c>
      <c r="K25" s="45">
        <v>0</v>
      </c>
      <c r="L25" s="45">
        <v>0</v>
      </c>
      <c r="M25" s="45">
        <v>0</v>
      </c>
      <c r="N25" s="7">
        <v>0.42</v>
      </c>
      <c r="O25" s="45">
        <v>0</v>
      </c>
      <c r="P25" s="7">
        <v>51</v>
      </c>
      <c r="Q25" s="45">
        <v>0</v>
      </c>
      <c r="R25" s="45">
        <v>0</v>
      </c>
      <c r="S25" s="45">
        <v>0</v>
      </c>
      <c r="T25" s="45">
        <v>0</v>
      </c>
      <c r="U25" s="7">
        <v>48.48</v>
      </c>
      <c r="V25" s="7">
        <v>0.1</v>
      </c>
      <c r="W25" s="7">
        <v>0</v>
      </c>
      <c r="X25" s="45">
        <v>0</v>
      </c>
      <c r="Y25" s="45">
        <v>0</v>
      </c>
      <c r="Z25" s="3">
        <f t="shared" si="0"/>
        <v>0.9505882352941176</v>
      </c>
      <c r="AA25" s="3">
        <f t="shared" si="1"/>
        <v>0.9525490196078431</v>
      </c>
      <c r="AB25"/>
      <c r="AC25"/>
      <c r="AD25" s="7">
        <f t="shared" si="2"/>
        <v>0.002062706270627063</v>
      </c>
      <c r="AE25" s="7">
        <f t="shared" si="3"/>
        <v>0</v>
      </c>
      <c r="AF25" s="1" t="s">
        <v>178</v>
      </c>
    </row>
    <row r="26" spans="1:32" ht="12.75">
      <c r="A26" s="1">
        <v>263</v>
      </c>
      <c r="C26" s="1" t="s">
        <v>177</v>
      </c>
      <c r="D26" s="1">
        <v>10</v>
      </c>
      <c r="E26" s="1" t="s">
        <v>178</v>
      </c>
      <c r="F26" s="1" t="s">
        <v>26</v>
      </c>
      <c r="G26" s="1">
        <v>100</v>
      </c>
      <c r="H26" s="5">
        <v>4</v>
      </c>
      <c r="I26" s="1" t="s">
        <v>179</v>
      </c>
      <c r="K26" s="45">
        <v>0</v>
      </c>
      <c r="L26" s="45">
        <v>0</v>
      </c>
      <c r="M26" s="45">
        <v>0</v>
      </c>
      <c r="N26" s="7">
        <v>0.3</v>
      </c>
      <c r="O26" s="45">
        <v>0</v>
      </c>
      <c r="P26" s="7">
        <v>50.15</v>
      </c>
      <c r="Q26" s="45">
        <v>0</v>
      </c>
      <c r="R26" s="45">
        <v>0</v>
      </c>
      <c r="S26" s="45">
        <v>0</v>
      </c>
      <c r="T26" s="45">
        <v>0</v>
      </c>
      <c r="U26" s="7">
        <v>49.31</v>
      </c>
      <c r="V26" s="7">
        <v>0.15</v>
      </c>
      <c r="W26" s="7">
        <v>0.1</v>
      </c>
      <c r="X26" s="45">
        <v>0</v>
      </c>
      <c r="Y26" s="45">
        <v>0</v>
      </c>
      <c r="Z26" s="3">
        <f t="shared" si="0"/>
        <v>0.9852442671984049</v>
      </c>
      <c r="AA26" s="3">
        <f t="shared" si="1"/>
        <v>0.9882352941176471</v>
      </c>
      <c r="AB26"/>
      <c r="AC26"/>
      <c r="AD26" s="7">
        <f t="shared" si="2"/>
        <v>0.0030419793145406607</v>
      </c>
      <c r="AE26" s="7">
        <f t="shared" si="3"/>
        <v>0.002027986209693774</v>
      </c>
      <c r="AF26" s="1" t="s">
        <v>178</v>
      </c>
    </row>
    <row r="27" spans="1:32" ht="12.75">
      <c r="A27" s="1">
        <v>551</v>
      </c>
      <c r="C27" s="1" t="s">
        <v>290</v>
      </c>
      <c r="D27" s="1">
        <v>77</v>
      </c>
      <c r="E27" s="1" t="s">
        <v>293</v>
      </c>
      <c r="F27" s="1" t="s">
        <v>26</v>
      </c>
      <c r="G27" s="1">
        <v>120</v>
      </c>
      <c r="H27" s="5">
        <v>4.5</v>
      </c>
      <c r="I27" s="1" t="s">
        <v>294</v>
      </c>
      <c r="K27" s="3">
        <v>12.459</v>
      </c>
      <c r="L27" s="45">
        <v>0</v>
      </c>
      <c r="M27" s="45">
        <v>0</v>
      </c>
      <c r="N27" s="3">
        <v>0.865</v>
      </c>
      <c r="O27" s="3">
        <v>0.158</v>
      </c>
      <c r="P27" s="3">
        <v>43.426</v>
      </c>
      <c r="Q27" s="45">
        <v>0</v>
      </c>
      <c r="R27" s="45">
        <v>0</v>
      </c>
      <c r="S27" s="45">
        <v>0</v>
      </c>
      <c r="T27" s="45">
        <v>0</v>
      </c>
      <c r="U27" s="3">
        <v>42.273</v>
      </c>
      <c r="V27" s="3">
        <v>0</v>
      </c>
      <c r="W27" s="3">
        <v>0.82</v>
      </c>
      <c r="X27" s="45">
        <v>0</v>
      </c>
      <c r="Y27" s="45">
        <v>0</v>
      </c>
      <c r="Z27" s="3">
        <f t="shared" si="0"/>
        <v>0.9923317828029291</v>
      </c>
      <c r="AA27" s="3">
        <f t="shared" si="1"/>
        <v>0.9923317828029291</v>
      </c>
      <c r="AC27" s="5"/>
      <c r="AD27" s="5">
        <f t="shared" si="2"/>
        <v>0</v>
      </c>
      <c r="AE27" s="5">
        <f t="shared" si="3"/>
        <v>0.0193977243157571</v>
      </c>
      <c r="AF27" s="1" t="str">
        <f>E27</f>
        <v>Puki-C-9</v>
      </c>
    </row>
    <row r="28" spans="11:32" ht="12.75">
      <c r="K28" s="45"/>
      <c r="L28" s="45"/>
      <c r="M28" s="45"/>
      <c r="N28" s="7"/>
      <c r="O28" s="45"/>
      <c r="P28" s="7"/>
      <c r="Q28" s="45"/>
      <c r="R28" s="45"/>
      <c r="S28" s="45"/>
      <c r="T28" s="45"/>
      <c r="U28" s="7"/>
      <c r="V28" s="7"/>
      <c r="W28" s="7"/>
      <c r="X28" s="45"/>
      <c r="Y28" s="45"/>
      <c r="AC28" s="5"/>
      <c r="AD28" s="5"/>
      <c r="AE28" s="5"/>
      <c r="AF28" s="1"/>
    </row>
    <row r="29" spans="11:25" ht="12.75"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9:25" ht="15.75">
      <c r="I30" s="47" t="s">
        <v>207</v>
      </c>
      <c r="K30" s="7"/>
      <c r="L30" s="7"/>
      <c r="M30" s="7"/>
      <c r="N30" s="7"/>
      <c r="O30" s="7"/>
      <c r="P30" s="7"/>
      <c r="Q30" s="7"/>
      <c r="R30" s="47" t="s">
        <v>207</v>
      </c>
      <c r="S30" s="7"/>
      <c r="T30" s="7"/>
      <c r="U30" s="7"/>
      <c r="V30" s="7"/>
      <c r="W30" s="7"/>
      <c r="X30" s="7"/>
      <c r="Y30" s="7"/>
    </row>
    <row r="31" spans="11:25" ht="12.75"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11:25" ht="12.75"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1:32" ht="12.75">
      <c r="A33" s="1">
        <v>156</v>
      </c>
      <c r="B33" s="1">
        <v>41</v>
      </c>
      <c r="C33" s="1" t="s">
        <v>156</v>
      </c>
      <c r="D33" s="1">
        <v>27</v>
      </c>
      <c r="E33" s="1" t="s">
        <v>55</v>
      </c>
      <c r="F33" s="1" t="s">
        <v>26</v>
      </c>
      <c r="G33" s="1">
        <v>100</v>
      </c>
      <c r="H33" s="5">
        <v>5.1</v>
      </c>
      <c r="I33" s="1" t="s">
        <v>157</v>
      </c>
      <c r="K33" s="7">
        <v>8.109</v>
      </c>
      <c r="L33" s="45">
        <v>0</v>
      </c>
      <c r="M33" s="45">
        <v>0</v>
      </c>
      <c r="N33" s="7">
        <v>0.95</v>
      </c>
      <c r="O33" s="45">
        <v>0</v>
      </c>
      <c r="P33" s="7">
        <v>45.315</v>
      </c>
      <c r="Q33" s="45">
        <v>0</v>
      </c>
      <c r="R33" s="45">
        <v>0</v>
      </c>
      <c r="S33" s="45">
        <v>0</v>
      </c>
      <c r="T33" s="45">
        <v>0</v>
      </c>
      <c r="U33" s="7">
        <v>21.218</v>
      </c>
      <c r="V33" s="7">
        <v>0.668</v>
      </c>
      <c r="W33" s="7">
        <v>23.168</v>
      </c>
      <c r="X33" s="45">
        <v>0</v>
      </c>
      <c r="Y33" s="7">
        <v>0.572</v>
      </c>
      <c r="Z33" s="3">
        <f>(U33+W33)/P33</f>
        <v>0.9794990621207106</v>
      </c>
      <c r="AA33" s="3">
        <f>(U33+V33+W33)/P33</f>
        <v>0.9942403177755711</v>
      </c>
      <c r="AC33"/>
      <c r="AD33" s="7">
        <f>V33/U33</f>
        <v>0.0314827033650674</v>
      </c>
      <c r="AE33" s="7">
        <f>W33/U33</f>
        <v>1.0919031011405411</v>
      </c>
      <c r="AF33" s="1" t="s">
        <v>55</v>
      </c>
    </row>
    <row r="34" spans="1:32" ht="12.75">
      <c r="A34" s="1">
        <v>264</v>
      </c>
      <c r="C34" s="1" t="s">
        <v>177</v>
      </c>
      <c r="D34" s="1">
        <v>10</v>
      </c>
      <c r="E34" s="1" t="s">
        <v>178</v>
      </c>
      <c r="F34" s="1" t="s">
        <v>26</v>
      </c>
      <c r="G34" s="1">
        <v>100</v>
      </c>
      <c r="H34" s="5">
        <v>5.1</v>
      </c>
      <c r="I34" s="1" t="s">
        <v>180</v>
      </c>
      <c r="K34" s="45">
        <v>0</v>
      </c>
      <c r="L34" s="45">
        <v>0</v>
      </c>
      <c r="M34" s="45">
        <v>0</v>
      </c>
      <c r="N34" s="7">
        <v>0.374</v>
      </c>
      <c r="O34" s="45">
        <v>0</v>
      </c>
      <c r="P34" s="7">
        <v>52.629</v>
      </c>
      <c r="Q34" s="45">
        <v>0</v>
      </c>
      <c r="R34" s="45">
        <v>0</v>
      </c>
      <c r="S34" s="45">
        <v>0</v>
      </c>
      <c r="T34" s="45">
        <v>0</v>
      </c>
      <c r="U34" s="7">
        <v>22.56</v>
      </c>
      <c r="V34" s="7">
        <v>1.386</v>
      </c>
      <c r="W34" s="7">
        <v>23.052</v>
      </c>
      <c r="X34" s="45">
        <v>0</v>
      </c>
      <c r="Y34" s="45">
        <v>0</v>
      </c>
      <c r="Z34" s="3">
        <f>(U34+W34)/P34</f>
        <v>0.8666704668528757</v>
      </c>
      <c r="AA34" s="3">
        <f>(U34+V34+W34)/P34</f>
        <v>0.8930057572821068</v>
      </c>
      <c r="AC34"/>
      <c r="AD34" s="7">
        <f>V34/U34</f>
        <v>0.061436170212765956</v>
      </c>
      <c r="AE34" s="7">
        <f>W34/U34</f>
        <v>1.021808510638298</v>
      </c>
      <c r="AF34" s="1" t="s">
        <v>178</v>
      </c>
    </row>
    <row r="35" spans="1:32" ht="12.75">
      <c r="A35" s="1">
        <v>265</v>
      </c>
      <c r="C35" s="1" t="s">
        <v>177</v>
      </c>
      <c r="D35" s="1">
        <v>10</v>
      </c>
      <c r="E35" s="1" t="s">
        <v>178</v>
      </c>
      <c r="F35" s="1" t="s">
        <v>26</v>
      </c>
      <c r="G35" s="1">
        <v>100</v>
      </c>
      <c r="H35" s="5">
        <v>4.5</v>
      </c>
      <c r="I35" s="1" t="s">
        <v>182</v>
      </c>
      <c r="K35" s="45">
        <v>0</v>
      </c>
      <c r="L35" s="45">
        <v>0</v>
      </c>
      <c r="M35" s="45">
        <v>0</v>
      </c>
      <c r="N35" s="7">
        <v>0.553</v>
      </c>
      <c r="O35" s="45">
        <v>0</v>
      </c>
      <c r="P35" s="7">
        <v>50.278</v>
      </c>
      <c r="Q35" s="45">
        <v>0</v>
      </c>
      <c r="R35" s="45">
        <v>0</v>
      </c>
      <c r="S35" s="45">
        <v>0</v>
      </c>
      <c r="T35" s="45">
        <v>0</v>
      </c>
      <c r="U35" s="7">
        <v>32.941</v>
      </c>
      <c r="V35" s="7">
        <v>0.93</v>
      </c>
      <c r="W35" s="7">
        <v>15.298</v>
      </c>
      <c r="X35" s="45">
        <v>0</v>
      </c>
      <c r="Y35" s="45">
        <v>0</v>
      </c>
      <c r="Z35" s="3">
        <f>(U35+W35)/P35</f>
        <v>0.9594454831138869</v>
      </c>
      <c r="AA35" s="3">
        <f>(U35+V35+W35)/P35</f>
        <v>0.9779426389275628</v>
      </c>
      <c r="AC35"/>
      <c r="AD35" s="7">
        <f>V35/U35</f>
        <v>0.028232294101575545</v>
      </c>
      <c r="AE35" s="7">
        <f>W35/U35</f>
        <v>0.46440605931817486</v>
      </c>
      <c r="AF35" s="1" t="s">
        <v>178</v>
      </c>
    </row>
    <row r="36" spans="1:35" ht="12.75">
      <c r="A36" s="1">
        <v>266</v>
      </c>
      <c r="B36" s="1">
        <v>37</v>
      </c>
      <c r="C36" s="1" t="s">
        <v>177</v>
      </c>
      <c r="D36" s="1">
        <v>10</v>
      </c>
      <c r="E36" s="1" t="s">
        <v>178</v>
      </c>
      <c r="F36" s="1" t="s">
        <v>26</v>
      </c>
      <c r="G36" s="1">
        <v>100</v>
      </c>
      <c r="H36" s="5">
        <v>4.7</v>
      </c>
      <c r="I36" s="1" t="s">
        <v>181</v>
      </c>
      <c r="K36" s="45">
        <v>0</v>
      </c>
      <c r="L36" s="45">
        <v>0</v>
      </c>
      <c r="M36" s="45">
        <v>0</v>
      </c>
      <c r="N36" s="7">
        <v>0.536</v>
      </c>
      <c r="O36" s="45">
        <v>0</v>
      </c>
      <c r="P36" s="7">
        <v>48.452</v>
      </c>
      <c r="Q36" s="45">
        <v>0</v>
      </c>
      <c r="R36" s="45">
        <v>0</v>
      </c>
      <c r="S36" s="45">
        <v>0</v>
      </c>
      <c r="T36" s="45">
        <v>0</v>
      </c>
      <c r="U36" s="7">
        <v>28.183</v>
      </c>
      <c r="V36" s="7">
        <v>1.396</v>
      </c>
      <c r="W36" s="7">
        <v>21.433</v>
      </c>
      <c r="X36" s="45">
        <v>0</v>
      </c>
      <c r="Y36" s="45">
        <v>0</v>
      </c>
      <c r="Z36" s="3">
        <f>(U36+W36)/P36</f>
        <v>1.0240237761083135</v>
      </c>
      <c r="AA36" s="3">
        <f>(U36+V36+W36)/P36</f>
        <v>1.0528357962519608</v>
      </c>
      <c r="AC36"/>
      <c r="AD36" s="7">
        <f>V36/U36</f>
        <v>0.049533406663591524</v>
      </c>
      <c r="AE36" s="7">
        <f>W36/U36</f>
        <v>0.760493914771316</v>
      </c>
      <c r="AF36" s="1" t="s">
        <v>178</v>
      </c>
      <c r="AH36" s="1" t="s">
        <v>222</v>
      </c>
      <c r="AI36" t="s">
        <v>120</v>
      </c>
    </row>
    <row r="37" spans="1:35" ht="12.75">
      <c r="A37" s="1">
        <v>228</v>
      </c>
      <c r="B37" s="1">
        <v>47</v>
      </c>
      <c r="C37" s="1" t="s">
        <v>128</v>
      </c>
      <c r="D37" s="1">
        <v>59</v>
      </c>
      <c r="E37" s="1" t="s">
        <v>129</v>
      </c>
      <c r="F37" s="1" t="s">
        <v>26</v>
      </c>
      <c r="G37" s="1">
        <v>100</v>
      </c>
      <c r="H37" s="5">
        <v>5.1</v>
      </c>
      <c r="I37" s="1" t="s">
        <v>130</v>
      </c>
      <c r="K37" s="7">
        <v>15.39</v>
      </c>
      <c r="L37" s="45">
        <v>0</v>
      </c>
      <c r="M37" s="45">
        <v>0</v>
      </c>
      <c r="N37" s="45">
        <v>0</v>
      </c>
      <c r="O37" s="45">
        <v>0</v>
      </c>
      <c r="P37" s="7">
        <v>42.022</v>
      </c>
      <c r="Q37" s="45">
        <v>0</v>
      </c>
      <c r="R37" s="45">
        <v>0</v>
      </c>
      <c r="S37" s="45">
        <v>0</v>
      </c>
      <c r="T37" s="45">
        <v>0</v>
      </c>
      <c r="U37" s="7">
        <v>24.181</v>
      </c>
      <c r="V37" s="7">
        <v>0.707</v>
      </c>
      <c r="W37" s="7">
        <v>17.7</v>
      </c>
      <c r="X37" s="45">
        <v>0</v>
      </c>
      <c r="Y37" s="45">
        <v>0</v>
      </c>
      <c r="Z37" s="3">
        <f aca="true" t="shared" si="4" ref="Z37:Z48">(U37+W37)/P37</f>
        <v>0.9966446147256199</v>
      </c>
      <c r="AA37" s="3">
        <f aca="true" t="shared" si="5" ref="AA37:AA48">(U37+V37+W37)/P37</f>
        <v>1.0134691352148875</v>
      </c>
      <c r="AC37"/>
      <c r="AD37" s="7">
        <f aca="true" t="shared" si="6" ref="AD37:AD47">V37/U37</f>
        <v>0.029237831355196225</v>
      </c>
      <c r="AE37" s="7">
        <f aca="true" t="shared" si="7" ref="AE37:AE48">W37/U37</f>
        <v>0.7319796534469211</v>
      </c>
      <c r="AF37" s="1" t="s">
        <v>129</v>
      </c>
      <c r="AH37" s="3">
        <f>U37/W37</f>
        <v>1.3661581920903956</v>
      </c>
      <c r="AI37" s="3">
        <f>U33/(U33+W33)</f>
        <v>0.47803361420267654</v>
      </c>
    </row>
    <row r="38" spans="1:35" ht="12.75">
      <c r="A38" s="1">
        <v>229</v>
      </c>
      <c r="C38" s="1" t="s">
        <v>128</v>
      </c>
      <c r="D38" s="1">
        <v>59</v>
      </c>
      <c r="E38" s="1" t="s">
        <v>129</v>
      </c>
      <c r="F38" s="1" t="s">
        <v>26</v>
      </c>
      <c r="G38" s="1">
        <v>100</v>
      </c>
      <c r="H38" s="5">
        <v>5.1</v>
      </c>
      <c r="I38" s="1" t="s">
        <v>130</v>
      </c>
      <c r="K38" s="7">
        <v>4.865</v>
      </c>
      <c r="L38" s="45">
        <v>0</v>
      </c>
      <c r="M38" s="45">
        <v>0</v>
      </c>
      <c r="N38" s="45">
        <v>0</v>
      </c>
      <c r="O38" s="45">
        <v>0</v>
      </c>
      <c r="P38" s="7">
        <v>47.273</v>
      </c>
      <c r="Q38" s="45">
        <v>0</v>
      </c>
      <c r="R38" s="45">
        <v>0</v>
      </c>
      <c r="S38" s="45">
        <v>0</v>
      </c>
      <c r="T38" s="45">
        <v>0</v>
      </c>
      <c r="U38" s="7">
        <v>31.718</v>
      </c>
      <c r="V38" s="7">
        <v>0.793</v>
      </c>
      <c r="W38" s="7">
        <v>15.351</v>
      </c>
      <c r="X38" s="45">
        <v>0</v>
      </c>
      <c r="Y38" s="45">
        <v>0</v>
      </c>
      <c r="Z38" s="3">
        <f t="shared" si="4"/>
        <v>0.9956846402809214</v>
      </c>
      <c r="AA38" s="3">
        <f t="shared" si="5"/>
        <v>1.0124595435026336</v>
      </c>
      <c r="AC38"/>
      <c r="AD38" s="7">
        <f t="shared" si="6"/>
        <v>0.025001576391954095</v>
      </c>
      <c r="AE38" s="7">
        <f t="shared" si="7"/>
        <v>0.4839838577463901</v>
      </c>
      <c r="AF38" s="1" t="s">
        <v>129</v>
      </c>
      <c r="AH38" s="3">
        <f aca="true" t="shared" si="8" ref="AH38:AH48">U38/W38</f>
        <v>2.0661846133802357</v>
      </c>
      <c r="AI38" s="3">
        <f aca="true" t="shared" si="9" ref="AI38:AI48">U34/(U34+W34)</f>
        <v>0.49460668245198636</v>
      </c>
    </row>
    <row r="39" spans="1:35" ht="12.75">
      <c r="A39" s="1">
        <v>230</v>
      </c>
      <c r="C39" s="1" t="s">
        <v>128</v>
      </c>
      <c r="D39" s="1">
        <v>59</v>
      </c>
      <c r="E39" s="1" t="s">
        <v>129</v>
      </c>
      <c r="F39" s="1" t="s">
        <v>26</v>
      </c>
      <c r="G39" s="1">
        <v>100</v>
      </c>
      <c r="H39" s="5">
        <v>5.1</v>
      </c>
      <c r="I39" s="1" t="s">
        <v>130</v>
      </c>
      <c r="K39" s="7">
        <v>4.308</v>
      </c>
      <c r="L39" s="45">
        <v>0</v>
      </c>
      <c r="M39" s="45">
        <v>0</v>
      </c>
      <c r="N39" s="45">
        <v>0</v>
      </c>
      <c r="O39" s="45">
        <v>0</v>
      </c>
      <c r="P39" s="7">
        <v>47.972</v>
      </c>
      <c r="Q39" s="45">
        <v>0</v>
      </c>
      <c r="R39" s="45">
        <v>0</v>
      </c>
      <c r="S39" s="45">
        <v>0</v>
      </c>
      <c r="T39" s="45">
        <v>0</v>
      </c>
      <c r="U39" s="7">
        <v>25.892</v>
      </c>
      <c r="V39" s="7">
        <v>0.892</v>
      </c>
      <c r="W39" s="7">
        <v>20.935</v>
      </c>
      <c r="X39" s="45">
        <v>0</v>
      </c>
      <c r="Y39" s="45">
        <v>0</v>
      </c>
      <c r="Z39" s="3">
        <f t="shared" si="4"/>
        <v>0.9761319102809972</v>
      </c>
      <c r="AA39" s="3">
        <f t="shared" si="5"/>
        <v>0.9947260902192945</v>
      </c>
      <c r="AC39"/>
      <c r="AD39" s="7">
        <f t="shared" si="6"/>
        <v>0.03445079561254442</v>
      </c>
      <c r="AE39" s="7">
        <f t="shared" si="7"/>
        <v>0.8085509037540553</v>
      </c>
      <c r="AF39" s="1" t="s">
        <v>129</v>
      </c>
      <c r="AH39" s="3">
        <f t="shared" si="8"/>
        <v>1.2367805111058037</v>
      </c>
      <c r="AI39" s="3">
        <f t="shared" si="9"/>
        <v>0.6828707062750057</v>
      </c>
    </row>
    <row r="40" spans="1:35" ht="12.75">
      <c r="A40" s="1">
        <v>280</v>
      </c>
      <c r="C40" s="1" t="s">
        <v>212</v>
      </c>
      <c r="D40" s="1">
        <v>59</v>
      </c>
      <c r="E40" s="1" t="s">
        <v>129</v>
      </c>
      <c r="F40" s="1" t="s">
        <v>26</v>
      </c>
      <c r="G40" s="1">
        <v>100</v>
      </c>
      <c r="H40" s="5">
        <v>5.1</v>
      </c>
      <c r="I40" s="1" t="s">
        <v>213</v>
      </c>
      <c r="K40" s="45">
        <v>0</v>
      </c>
      <c r="L40" s="45">
        <v>0</v>
      </c>
      <c r="M40" s="45">
        <v>0</v>
      </c>
      <c r="N40" s="7">
        <v>2.108</v>
      </c>
      <c r="O40" s="45">
        <v>0</v>
      </c>
      <c r="P40" s="7">
        <v>49.279</v>
      </c>
      <c r="Q40" s="45">
        <v>0</v>
      </c>
      <c r="R40" s="45">
        <v>0</v>
      </c>
      <c r="S40" s="45">
        <v>0</v>
      </c>
      <c r="T40" s="45">
        <v>0</v>
      </c>
      <c r="U40" s="7">
        <v>35.051</v>
      </c>
      <c r="V40" s="7">
        <v>0.796</v>
      </c>
      <c r="W40" s="7">
        <v>12.765</v>
      </c>
      <c r="X40" s="45">
        <v>0</v>
      </c>
      <c r="Y40" s="45">
        <v>0</v>
      </c>
      <c r="Z40" s="3">
        <f t="shared" si="4"/>
        <v>0.9703118975628564</v>
      </c>
      <c r="AA40" s="3">
        <f t="shared" si="5"/>
        <v>0.986464822743968</v>
      </c>
      <c r="AC40"/>
      <c r="AD40" s="7">
        <f t="shared" si="6"/>
        <v>0.02270976576987818</v>
      </c>
      <c r="AE40" s="7">
        <f t="shared" si="7"/>
        <v>0.36418361815640066</v>
      </c>
      <c r="AF40" s="1" t="s">
        <v>129</v>
      </c>
      <c r="AH40" s="3">
        <f t="shared" si="8"/>
        <v>2.745867606737172</v>
      </c>
      <c r="AI40" s="3">
        <f t="shared" si="9"/>
        <v>0.568022412125121</v>
      </c>
    </row>
    <row r="41" spans="1:35" s="50" customFormat="1" ht="12.75">
      <c r="A41" s="48">
        <v>281</v>
      </c>
      <c r="B41" s="48"/>
      <c r="C41" s="48" t="s">
        <v>212</v>
      </c>
      <c r="D41" s="48">
        <v>59</v>
      </c>
      <c r="E41" s="48" t="s">
        <v>129</v>
      </c>
      <c r="F41" s="48" t="s">
        <v>26</v>
      </c>
      <c r="G41" s="48">
        <v>100</v>
      </c>
      <c r="H41" s="49">
        <v>5.1</v>
      </c>
      <c r="I41" s="48" t="s">
        <v>214</v>
      </c>
      <c r="K41" s="54">
        <v>0</v>
      </c>
      <c r="L41" s="51">
        <v>0</v>
      </c>
      <c r="M41" s="51">
        <v>0</v>
      </c>
      <c r="N41" s="52">
        <v>7.212</v>
      </c>
      <c r="O41" s="51">
        <v>0</v>
      </c>
      <c r="P41" s="52">
        <v>46.088</v>
      </c>
      <c r="Q41" s="51">
        <v>0</v>
      </c>
      <c r="R41" s="51">
        <v>0</v>
      </c>
      <c r="S41" s="51">
        <v>0</v>
      </c>
      <c r="T41" s="51">
        <v>0</v>
      </c>
      <c r="U41" s="52">
        <v>26.108</v>
      </c>
      <c r="V41" s="52">
        <v>0.924</v>
      </c>
      <c r="W41" s="52">
        <v>19.668</v>
      </c>
      <c r="X41" s="51">
        <v>0</v>
      </c>
      <c r="Y41" s="51">
        <v>0</v>
      </c>
      <c r="Z41" s="53">
        <f t="shared" si="4"/>
        <v>0.9932303419545216</v>
      </c>
      <c r="AA41" s="53">
        <f t="shared" si="5"/>
        <v>1.0132789446276689</v>
      </c>
      <c r="AB41" s="53"/>
      <c r="AD41" s="52">
        <f t="shared" si="6"/>
        <v>0.035391450896277</v>
      </c>
      <c r="AE41" s="52">
        <f t="shared" si="7"/>
        <v>0.753332311935039</v>
      </c>
      <c r="AF41" s="48" t="s">
        <v>129</v>
      </c>
      <c r="AH41" s="3">
        <f t="shared" si="8"/>
        <v>1.3274354281065692</v>
      </c>
      <c r="AI41" s="3">
        <f t="shared" si="9"/>
        <v>0.5773739882046751</v>
      </c>
    </row>
    <row r="42" spans="1:35" s="50" customFormat="1" ht="12.75">
      <c r="A42" s="48">
        <v>282</v>
      </c>
      <c r="B42" s="48"/>
      <c r="C42" s="48" t="s">
        <v>212</v>
      </c>
      <c r="D42" s="48">
        <v>59</v>
      </c>
      <c r="E42" s="48" t="s">
        <v>129</v>
      </c>
      <c r="F42" s="48" t="s">
        <v>26</v>
      </c>
      <c r="G42" s="48">
        <v>100</v>
      </c>
      <c r="H42" s="49">
        <v>5.1</v>
      </c>
      <c r="I42" s="48" t="s">
        <v>214</v>
      </c>
      <c r="K42" s="54">
        <v>0</v>
      </c>
      <c r="L42" s="51">
        <v>0</v>
      </c>
      <c r="M42" s="51">
        <v>0</v>
      </c>
      <c r="N42" s="52">
        <v>2.005</v>
      </c>
      <c r="O42" s="51">
        <v>0</v>
      </c>
      <c r="P42" s="52">
        <v>49.121</v>
      </c>
      <c r="Q42" s="51">
        <v>0</v>
      </c>
      <c r="R42" s="51">
        <v>0</v>
      </c>
      <c r="S42" s="51">
        <v>0</v>
      </c>
      <c r="T42" s="51">
        <v>0</v>
      </c>
      <c r="U42" s="52">
        <v>30.4</v>
      </c>
      <c r="V42" s="52">
        <v>0.861</v>
      </c>
      <c r="W42" s="52">
        <v>17.612</v>
      </c>
      <c r="X42" s="51">
        <v>0</v>
      </c>
      <c r="Y42" s="51">
        <v>0</v>
      </c>
      <c r="Z42" s="53">
        <f t="shared" si="4"/>
        <v>0.9774230980639644</v>
      </c>
      <c r="AA42" s="53">
        <f t="shared" si="5"/>
        <v>0.9949512428492905</v>
      </c>
      <c r="AB42" s="53"/>
      <c r="AD42" s="52">
        <f t="shared" si="6"/>
        <v>0.02832236842105263</v>
      </c>
      <c r="AE42" s="52">
        <f t="shared" si="7"/>
        <v>0.5793421052631579</v>
      </c>
      <c r="AF42" s="48" t="s">
        <v>129</v>
      </c>
      <c r="AH42" s="3">
        <f t="shared" si="8"/>
        <v>1.7260958437429026</v>
      </c>
      <c r="AI42" s="3">
        <f t="shared" si="9"/>
        <v>0.6738617773906392</v>
      </c>
    </row>
    <row r="43" spans="1:35" ht="12.75">
      <c r="A43" s="1">
        <v>283</v>
      </c>
      <c r="C43" s="1" t="s">
        <v>215</v>
      </c>
      <c r="D43" s="1">
        <v>59</v>
      </c>
      <c r="E43" s="1" t="s">
        <v>129</v>
      </c>
      <c r="F43" s="1" t="s">
        <v>26</v>
      </c>
      <c r="G43" s="1">
        <v>100</v>
      </c>
      <c r="H43" s="5">
        <v>5.1</v>
      </c>
      <c r="I43" s="1" t="s">
        <v>216</v>
      </c>
      <c r="K43" s="7">
        <v>16.498</v>
      </c>
      <c r="L43" s="45">
        <v>0</v>
      </c>
      <c r="M43" s="45">
        <v>0</v>
      </c>
      <c r="N43" s="7">
        <v>9.397</v>
      </c>
      <c r="O43" s="45">
        <v>0</v>
      </c>
      <c r="P43" s="7">
        <v>35.662</v>
      </c>
      <c r="Q43" s="45">
        <v>0</v>
      </c>
      <c r="R43" s="45">
        <v>0</v>
      </c>
      <c r="S43" s="45">
        <v>0</v>
      </c>
      <c r="T43" s="45">
        <v>0</v>
      </c>
      <c r="U43" s="7">
        <v>20.889</v>
      </c>
      <c r="V43" s="7">
        <v>0.747</v>
      </c>
      <c r="W43" s="7">
        <v>16.807</v>
      </c>
      <c r="X43" s="45">
        <v>0</v>
      </c>
      <c r="Y43" s="45">
        <f>-X440</f>
        <v>0</v>
      </c>
      <c r="Z43" s="3">
        <f t="shared" si="4"/>
        <v>1.057035499971959</v>
      </c>
      <c r="AA43" s="3">
        <f t="shared" si="5"/>
        <v>1.0779821658908642</v>
      </c>
      <c r="AC43"/>
      <c r="AD43" s="7">
        <f t="shared" si="6"/>
        <v>0.03576044808272297</v>
      </c>
      <c r="AE43" s="7">
        <f t="shared" si="7"/>
        <v>0.8045861458183733</v>
      </c>
      <c r="AF43" s="1" t="s">
        <v>129</v>
      </c>
      <c r="AH43" s="3">
        <f t="shared" si="8"/>
        <v>1.2428749925626228</v>
      </c>
      <c r="AI43" s="3">
        <f t="shared" si="9"/>
        <v>0.5529288658252718</v>
      </c>
    </row>
    <row r="44" spans="1:35" ht="12.75">
      <c r="A44" s="1">
        <v>284</v>
      </c>
      <c r="C44" s="1" t="s">
        <v>215</v>
      </c>
      <c r="D44" s="1">
        <v>59</v>
      </c>
      <c r="E44" s="1" t="s">
        <v>129</v>
      </c>
      <c r="F44" s="1" t="s">
        <v>26</v>
      </c>
      <c r="G44" s="1">
        <v>100</v>
      </c>
      <c r="H44" s="5">
        <v>5.1</v>
      </c>
      <c r="I44" s="1" t="s">
        <v>217</v>
      </c>
      <c r="K44" s="7">
        <v>9.851</v>
      </c>
      <c r="L44" s="45">
        <v>0</v>
      </c>
      <c r="M44" s="45">
        <v>0</v>
      </c>
      <c r="N44" s="7">
        <v>4.995</v>
      </c>
      <c r="O44" s="45">
        <v>0</v>
      </c>
      <c r="P44" s="7">
        <v>40.935</v>
      </c>
      <c r="Q44" s="45">
        <v>0</v>
      </c>
      <c r="R44" s="45">
        <v>0</v>
      </c>
      <c r="S44" s="45">
        <v>0</v>
      </c>
      <c r="T44" s="45">
        <v>0</v>
      </c>
      <c r="U44" s="7">
        <v>24.655</v>
      </c>
      <c r="V44" s="7">
        <v>0.828</v>
      </c>
      <c r="W44" s="7">
        <v>18.736</v>
      </c>
      <c r="X44" s="45">
        <v>0</v>
      </c>
      <c r="Y44" s="45">
        <v>0</v>
      </c>
      <c r="Z44" s="3">
        <f t="shared" si="4"/>
        <v>1.0599975571027238</v>
      </c>
      <c r="AA44" s="3">
        <f t="shared" si="5"/>
        <v>1.0802247465494075</v>
      </c>
      <c r="AD44" s="7">
        <f t="shared" si="6"/>
        <v>0.0335834516325289</v>
      </c>
      <c r="AE44" s="7">
        <f t="shared" si="7"/>
        <v>0.759926992496451</v>
      </c>
      <c r="AF44" s="1" t="s">
        <v>129</v>
      </c>
      <c r="AH44" s="3">
        <f t="shared" si="8"/>
        <v>1.3159158838599487</v>
      </c>
      <c r="AI44" s="3">
        <f t="shared" si="9"/>
        <v>0.7330391500752886</v>
      </c>
    </row>
    <row r="45" spans="1:35" ht="12.75">
      <c r="A45" s="1">
        <v>285</v>
      </c>
      <c r="C45" s="1" t="s">
        <v>215</v>
      </c>
      <c r="D45" s="1">
        <v>59</v>
      </c>
      <c r="E45" s="1" t="s">
        <v>129</v>
      </c>
      <c r="F45" s="1" t="s">
        <v>26</v>
      </c>
      <c r="G45" s="1">
        <v>100</v>
      </c>
      <c r="H45" s="5">
        <v>5.1</v>
      </c>
      <c r="I45" s="1" t="s">
        <v>218</v>
      </c>
      <c r="K45" s="7">
        <v>3.33</v>
      </c>
      <c r="L45" s="45">
        <v>0</v>
      </c>
      <c r="M45" s="45">
        <v>0</v>
      </c>
      <c r="N45" s="7">
        <v>1.225</v>
      </c>
      <c r="O45" s="45">
        <v>0</v>
      </c>
      <c r="P45" s="7">
        <v>46.18</v>
      </c>
      <c r="Q45" s="45">
        <v>0</v>
      </c>
      <c r="R45" s="45">
        <v>0</v>
      </c>
      <c r="S45" s="45">
        <v>0</v>
      </c>
      <c r="T45" s="45">
        <v>0</v>
      </c>
      <c r="U45" s="7">
        <v>26.467</v>
      </c>
      <c r="V45" s="7">
        <v>0.954</v>
      </c>
      <c r="W45" s="7">
        <v>21.843</v>
      </c>
      <c r="X45" s="45">
        <v>0</v>
      </c>
      <c r="Y45" s="45">
        <v>0</v>
      </c>
      <c r="Z45" s="3">
        <f t="shared" si="4"/>
        <v>1.0461238631442182</v>
      </c>
      <c r="AA45" s="3">
        <f t="shared" si="5"/>
        <v>1.0667821567778257</v>
      </c>
      <c r="AD45" s="7">
        <f t="shared" si="6"/>
        <v>0.03604488608455813</v>
      </c>
      <c r="AE45" s="7">
        <f t="shared" si="7"/>
        <v>0.8252918728983263</v>
      </c>
      <c r="AF45" s="1" t="s">
        <v>129</v>
      </c>
      <c r="AH45" s="3">
        <f t="shared" si="8"/>
        <v>1.2116925330769583</v>
      </c>
      <c r="AI45" s="3">
        <f t="shared" si="9"/>
        <v>0.5703425375742748</v>
      </c>
    </row>
    <row r="46" spans="1:35" ht="12.75">
      <c r="A46" s="1">
        <v>286</v>
      </c>
      <c r="C46" s="1" t="s">
        <v>215</v>
      </c>
      <c r="D46" s="1">
        <v>59</v>
      </c>
      <c r="E46" s="1" t="s">
        <v>129</v>
      </c>
      <c r="F46" s="1" t="s">
        <v>26</v>
      </c>
      <c r="G46" s="1">
        <v>100</v>
      </c>
      <c r="H46" s="5">
        <v>5.1</v>
      </c>
      <c r="I46" s="1" t="s">
        <v>219</v>
      </c>
      <c r="K46" s="7">
        <v>4.004</v>
      </c>
      <c r="L46" s="45">
        <v>0</v>
      </c>
      <c r="M46" s="45">
        <v>0</v>
      </c>
      <c r="N46" s="7">
        <v>3.179</v>
      </c>
      <c r="O46" s="45">
        <v>0</v>
      </c>
      <c r="P46" s="7">
        <v>45.556</v>
      </c>
      <c r="Q46" s="45">
        <v>0</v>
      </c>
      <c r="R46" s="45">
        <v>0</v>
      </c>
      <c r="S46" s="45">
        <v>0</v>
      </c>
      <c r="T46" s="45">
        <v>0</v>
      </c>
      <c r="U46" s="7">
        <v>26.852</v>
      </c>
      <c r="V46" s="7">
        <v>0.836</v>
      </c>
      <c r="W46" s="7">
        <v>19.573</v>
      </c>
      <c r="X46" s="45">
        <v>0</v>
      </c>
      <c r="Y46" s="45">
        <v>0</v>
      </c>
      <c r="Z46" s="3">
        <f t="shared" si="4"/>
        <v>1.0190754236544033</v>
      </c>
      <c r="AA46" s="3">
        <f t="shared" si="5"/>
        <v>1.0374264641320572</v>
      </c>
      <c r="AD46" s="7">
        <f t="shared" si="6"/>
        <v>0.031133621331744375</v>
      </c>
      <c r="AE46" s="7">
        <f t="shared" si="7"/>
        <v>0.7289214956055415</v>
      </c>
      <c r="AF46" s="1" t="s">
        <v>129</v>
      </c>
      <c r="AH46" s="3">
        <f t="shared" si="8"/>
        <v>1.3718898482603585</v>
      </c>
      <c r="AI46" s="3">
        <f t="shared" si="9"/>
        <v>0.6331750395734399</v>
      </c>
    </row>
    <row r="47" spans="1:35" s="50" customFormat="1" ht="12.75">
      <c r="A47" s="48">
        <v>287</v>
      </c>
      <c r="B47" s="48"/>
      <c r="C47" s="48" t="s">
        <v>215</v>
      </c>
      <c r="D47" s="48">
        <v>59</v>
      </c>
      <c r="E47" s="48" t="s">
        <v>129</v>
      </c>
      <c r="F47" s="48" t="s">
        <v>26</v>
      </c>
      <c r="G47" s="48">
        <v>100</v>
      </c>
      <c r="H47" s="49">
        <v>5.1</v>
      </c>
      <c r="I47" s="48" t="s">
        <v>220</v>
      </c>
      <c r="K47" s="51">
        <v>0</v>
      </c>
      <c r="L47" s="51">
        <v>0</v>
      </c>
      <c r="M47" s="51">
        <v>0</v>
      </c>
      <c r="N47" s="52">
        <v>1.146</v>
      </c>
      <c r="O47" s="51">
        <v>0</v>
      </c>
      <c r="P47" s="52">
        <v>48.885</v>
      </c>
      <c r="Q47" s="51">
        <v>0</v>
      </c>
      <c r="R47" s="51">
        <v>0</v>
      </c>
      <c r="S47" s="51">
        <v>0</v>
      </c>
      <c r="T47" s="51">
        <v>0</v>
      </c>
      <c r="U47" s="52">
        <v>29.846</v>
      </c>
      <c r="V47" s="52">
        <v>0.975</v>
      </c>
      <c r="W47" s="52">
        <v>19.148</v>
      </c>
      <c r="X47" s="51">
        <v>0</v>
      </c>
      <c r="Y47" s="51">
        <v>0</v>
      </c>
      <c r="Z47" s="53">
        <f t="shared" si="4"/>
        <v>1.0022297228188606</v>
      </c>
      <c r="AA47" s="53">
        <f t="shared" si="5"/>
        <v>1.0221744911527053</v>
      </c>
      <c r="AB47" s="53"/>
      <c r="AC47" s="52"/>
      <c r="AD47" s="52">
        <f t="shared" si="6"/>
        <v>0.03266769416337197</v>
      </c>
      <c r="AE47" s="52">
        <f t="shared" si="7"/>
        <v>0.6415600080412786</v>
      </c>
      <c r="AF47" s="48" t="s">
        <v>129</v>
      </c>
      <c r="AH47" s="3">
        <f t="shared" si="8"/>
        <v>1.5587006475872154</v>
      </c>
      <c r="AI47" s="3">
        <f t="shared" si="9"/>
        <v>0.554143675721562</v>
      </c>
    </row>
    <row r="48" spans="1:35" s="43" customFormat="1" ht="12.75">
      <c r="A48" s="39" t="s">
        <v>240</v>
      </c>
      <c r="B48" s="39"/>
      <c r="C48" s="39" t="s">
        <v>241</v>
      </c>
      <c r="D48" s="39">
        <v>141</v>
      </c>
      <c r="E48" s="39" t="s">
        <v>242</v>
      </c>
      <c r="F48" s="39" t="s">
        <v>243</v>
      </c>
      <c r="G48" s="39"/>
      <c r="H48" s="40"/>
      <c r="I48" s="39" t="s">
        <v>244</v>
      </c>
      <c r="K48" s="54"/>
      <c r="L48" s="54"/>
      <c r="M48" s="54"/>
      <c r="N48" s="42"/>
      <c r="O48" s="54"/>
      <c r="P48" s="42">
        <v>49.11</v>
      </c>
      <c r="Q48" s="54"/>
      <c r="R48" s="54"/>
      <c r="S48" s="54"/>
      <c r="T48" s="54"/>
      <c r="U48" s="42">
        <v>31.68</v>
      </c>
      <c r="V48" s="42"/>
      <c r="W48" s="42">
        <v>19.2</v>
      </c>
      <c r="X48" s="54"/>
      <c r="Y48" s="54"/>
      <c r="Z48" s="41">
        <f t="shared" si="4"/>
        <v>1.0360415394013438</v>
      </c>
      <c r="AA48" s="41">
        <f t="shared" si="5"/>
        <v>1.0360415394013438</v>
      </c>
      <c r="AB48" s="41"/>
      <c r="AC48" s="42"/>
      <c r="AD48" s="42"/>
      <c r="AE48" s="42">
        <f t="shared" si="7"/>
        <v>0.6060606060606061</v>
      </c>
      <c r="AF48" s="39" t="s">
        <v>242</v>
      </c>
      <c r="AH48" s="41">
        <f t="shared" si="8"/>
        <v>1.6500000000000001</v>
      </c>
      <c r="AI48" s="41">
        <f t="shared" si="9"/>
        <v>0.5682053882141458</v>
      </c>
    </row>
    <row r="49" spans="1:25" ht="12.75">
      <c r="A49" s="55" t="s">
        <v>221</v>
      </c>
      <c r="K49" s="7"/>
      <c r="L49" s="7"/>
      <c r="M49" s="7"/>
      <c r="N49" s="7"/>
      <c r="O49" s="45"/>
      <c r="P49" s="7"/>
      <c r="Q49" s="45"/>
      <c r="R49" s="45"/>
      <c r="S49" s="45"/>
      <c r="T49" s="45"/>
      <c r="U49" s="7"/>
      <c r="V49" s="7"/>
      <c r="W49" s="7"/>
      <c r="X49" s="45"/>
      <c r="Y49" s="45"/>
    </row>
    <row r="50" spans="11:25" ht="12.75"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</row>
    <row r="51" spans="9:25" ht="15.75">
      <c r="I51" s="47" t="s">
        <v>208</v>
      </c>
      <c r="K51" s="7"/>
      <c r="L51" s="7"/>
      <c r="M51" s="7"/>
      <c r="N51" s="7"/>
      <c r="O51" s="7"/>
      <c r="P51" s="7"/>
      <c r="Q51" s="47" t="s">
        <v>208</v>
      </c>
      <c r="R51" s="7"/>
      <c r="S51" s="7"/>
      <c r="T51" s="7"/>
      <c r="U51" s="7"/>
      <c r="V51" s="7"/>
      <c r="W51" s="7"/>
      <c r="X51" s="7"/>
      <c r="Y51" s="7"/>
    </row>
    <row r="52" spans="11:25" ht="12.75"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 spans="1:32" ht="12.75">
      <c r="A53" s="1">
        <v>169</v>
      </c>
      <c r="B53" s="1" t="s">
        <v>201</v>
      </c>
      <c r="C53" s="1" t="s">
        <v>82</v>
      </c>
      <c r="D53" s="1">
        <v>22</v>
      </c>
      <c r="E53" s="1" t="s">
        <v>78</v>
      </c>
      <c r="F53" s="1" t="s">
        <v>26</v>
      </c>
      <c r="G53" s="1">
        <v>80</v>
      </c>
      <c r="H53" s="5">
        <v>4</v>
      </c>
      <c r="I53" s="1" t="s">
        <v>87</v>
      </c>
      <c r="K53" s="7">
        <v>18.752</v>
      </c>
      <c r="L53" s="7">
        <v>0.993</v>
      </c>
      <c r="M53" s="45">
        <v>0</v>
      </c>
      <c r="N53" s="7">
        <v>5.23</v>
      </c>
      <c r="O53" s="7">
        <v>0.1</v>
      </c>
      <c r="P53" s="7">
        <v>36.993</v>
      </c>
      <c r="Q53" s="7">
        <v>0.046</v>
      </c>
      <c r="R53" s="7">
        <v>0.2</v>
      </c>
      <c r="S53" s="7">
        <v>0.051</v>
      </c>
      <c r="T53" s="7">
        <v>0.598</v>
      </c>
      <c r="U53" s="7">
        <v>21.192</v>
      </c>
      <c r="V53" s="45">
        <v>0</v>
      </c>
      <c r="W53" s="7">
        <v>0.041</v>
      </c>
      <c r="X53" s="7">
        <v>26.322</v>
      </c>
      <c r="Y53" s="45">
        <v>0</v>
      </c>
      <c r="AB53" s="3">
        <f>(U53+X53)/P53</f>
        <v>1.2844051577325437</v>
      </c>
      <c r="AC53" s="3">
        <f>U53/(U53+X53)</f>
        <v>0.4460159110998864</v>
      </c>
      <c r="AD53" s="7">
        <f>V53/U53</f>
        <v>0</v>
      </c>
      <c r="AE53" s="7">
        <f>W53/U53</f>
        <v>0.0019346923367308418</v>
      </c>
      <c r="AF53" s="1" t="s">
        <v>78</v>
      </c>
    </row>
    <row r="54" spans="1:32" ht="12.75">
      <c r="A54" s="1">
        <v>256</v>
      </c>
      <c r="B54" s="1" t="s">
        <v>199</v>
      </c>
      <c r="C54" s="1" t="s">
        <v>171</v>
      </c>
      <c r="D54" s="1">
        <v>10</v>
      </c>
      <c r="E54" s="1" t="s">
        <v>172</v>
      </c>
      <c r="F54" s="1" t="s">
        <v>26</v>
      </c>
      <c r="G54" s="1">
        <v>100</v>
      </c>
      <c r="H54" s="5">
        <v>4</v>
      </c>
      <c r="I54" s="1" t="s">
        <v>174</v>
      </c>
      <c r="K54" s="7">
        <v>11.236</v>
      </c>
      <c r="L54" s="45">
        <v>0</v>
      </c>
      <c r="M54" s="45">
        <v>0</v>
      </c>
      <c r="N54" s="7">
        <v>1.278</v>
      </c>
      <c r="O54" s="45">
        <v>0</v>
      </c>
      <c r="P54" s="7">
        <v>46.29</v>
      </c>
      <c r="Q54" s="45">
        <v>0</v>
      </c>
      <c r="R54" s="45">
        <v>0</v>
      </c>
      <c r="S54" s="45">
        <v>0</v>
      </c>
      <c r="T54" s="7">
        <v>1.875</v>
      </c>
      <c r="U54" s="7">
        <v>19.796</v>
      </c>
      <c r="V54" s="7">
        <v>0.183</v>
      </c>
      <c r="W54" s="7">
        <v>0.105</v>
      </c>
      <c r="X54" s="7">
        <v>19.237</v>
      </c>
      <c r="Y54" s="45">
        <v>0</v>
      </c>
      <c r="AB54" s="3">
        <f>(U54+X54)/P54</f>
        <v>0.8432274789371355</v>
      </c>
      <c r="AC54" s="3">
        <f>U54/(U54+X54)</f>
        <v>0.5071606076909282</v>
      </c>
      <c r="AD54" s="7">
        <f>V54/U54</f>
        <v>0.009244291776116386</v>
      </c>
      <c r="AE54" s="7">
        <f>W54/U54</f>
        <v>0.005304101838755304</v>
      </c>
      <c r="AF54" s="1" t="s">
        <v>172</v>
      </c>
    </row>
    <row r="55" spans="11:32" ht="12.75">
      <c r="K55" s="7"/>
      <c r="L55" s="45"/>
      <c r="M55" s="45"/>
      <c r="N55" s="7"/>
      <c r="O55" s="45"/>
      <c r="P55" s="7"/>
      <c r="Q55" s="45"/>
      <c r="R55" s="45"/>
      <c r="S55" s="45"/>
      <c r="T55" s="7"/>
      <c r="U55" s="7"/>
      <c r="V55" s="7"/>
      <c r="W55" s="7"/>
      <c r="X55" s="7"/>
      <c r="Y55" s="45"/>
      <c r="AC55" s="3"/>
      <c r="AF55" s="1"/>
    </row>
    <row r="56" spans="11:32" ht="12.75">
      <c r="K56" s="7"/>
      <c r="L56" s="45"/>
      <c r="M56" s="45"/>
      <c r="N56" s="7"/>
      <c r="O56" s="45"/>
      <c r="P56" s="7"/>
      <c r="Q56" s="45"/>
      <c r="R56" s="45"/>
      <c r="S56" s="45"/>
      <c r="T56" s="7"/>
      <c r="U56" s="7"/>
      <c r="V56" s="7"/>
      <c r="W56" s="7"/>
      <c r="X56" s="7"/>
      <c r="Y56" s="45"/>
      <c r="AC56" s="3"/>
      <c r="AF56" s="1"/>
    </row>
    <row r="57" spans="9:32" ht="15.75">
      <c r="I57" s="47" t="s">
        <v>333</v>
      </c>
      <c r="K57" s="7"/>
      <c r="L57" s="45"/>
      <c r="M57" s="45"/>
      <c r="N57" s="7"/>
      <c r="O57" s="45"/>
      <c r="P57" s="7"/>
      <c r="Q57" s="45"/>
      <c r="R57" s="45"/>
      <c r="S57" s="45"/>
      <c r="T57" s="7"/>
      <c r="U57" s="7"/>
      <c r="V57" s="7"/>
      <c r="W57" s="7"/>
      <c r="X57" s="7"/>
      <c r="Y57" s="45"/>
      <c r="AC57" s="3"/>
      <c r="AF57" s="1"/>
    </row>
    <row r="58" spans="9:32" ht="15.75">
      <c r="I58" s="47"/>
      <c r="K58" s="7"/>
      <c r="L58" s="45"/>
      <c r="M58" s="45"/>
      <c r="N58" s="7"/>
      <c r="O58" s="45"/>
      <c r="P58" s="7"/>
      <c r="Q58" s="45"/>
      <c r="R58" s="45"/>
      <c r="S58" s="45"/>
      <c r="T58" s="7"/>
      <c r="U58" s="7"/>
      <c r="V58" s="7"/>
      <c r="W58" s="7"/>
      <c r="X58" s="7"/>
      <c r="Y58" s="45"/>
      <c r="AC58" s="3"/>
      <c r="AF58" s="1"/>
    </row>
    <row r="59" spans="1:32" ht="12.75">
      <c r="A59" s="1">
        <v>576</v>
      </c>
      <c r="C59" s="1" t="s">
        <v>330</v>
      </c>
      <c r="D59" s="1">
        <v>57</v>
      </c>
      <c r="E59" s="1" t="s">
        <v>331</v>
      </c>
      <c r="F59" s="1" t="s">
        <v>26</v>
      </c>
      <c r="G59" s="1">
        <v>100</v>
      </c>
      <c r="H59" s="5">
        <v>4.5</v>
      </c>
      <c r="I59" s="28" t="s">
        <v>334</v>
      </c>
      <c r="K59" s="7">
        <v>30.601</v>
      </c>
      <c r="L59" s="7">
        <v>2.366</v>
      </c>
      <c r="M59" s="45">
        <v>0</v>
      </c>
      <c r="N59" s="7">
        <v>10.352</v>
      </c>
      <c r="O59" s="45">
        <v>0</v>
      </c>
      <c r="P59" s="7">
        <v>28.679</v>
      </c>
      <c r="Q59" s="45">
        <v>0</v>
      </c>
      <c r="R59" s="45">
        <v>0</v>
      </c>
      <c r="S59" s="7">
        <v>3.948</v>
      </c>
      <c r="T59" s="7">
        <v>13.088</v>
      </c>
      <c r="U59" s="7">
        <v>10.966</v>
      </c>
      <c r="V59" s="7">
        <v>0</v>
      </c>
      <c r="W59" s="7">
        <v>0</v>
      </c>
      <c r="X59" s="7">
        <v>0</v>
      </c>
      <c r="Y59" s="45">
        <v>0</v>
      </c>
      <c r="AC59" s="3"/>
      <c r="AF59" s="1"/>
    </row>
    <row r="60" spans="11:25" ht="12.75"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</row>
    <row r="61" spans="11:25" ht="12.75"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spans="11:25" ht="12.75"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spans="11:25" ht="12.75"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spans="11:25" ht="12.75"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spans="11:25" ht="12.75"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</row>
    <row r="66" spans="11:25" ht="12.75"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11:25" ht="12.75"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spans="11:25" ht="12.75"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spans="11:25" ht="12.75"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  <row r="70" spans="11:25" ht="12.75"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</row>
    <row r="71" spans="11:25" ht="12.75"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</row>
    <row r="72" spans="11:25" ht="12.75"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</row>
    <row r="73" spans="11:25" ht="12.75"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  <row r="74" spans="11:25" ht="12.75"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</row>
    <row r="75" spans="11:25" ht="12.75"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</row>
    <row r="76" spans="11:25" ht="12.75"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</row>
    <row r="77" spans="11:25" ht="12.75"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</row>
    <row r="78" spans="11:25" ht="12.75"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</row>
    <row r="79" spans="11:25" ht="12.75"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</row>
    <row r="80" spans="11:25" ht="12.75"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</row>
    <row r="81" spans="11:25" ht="12.75"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</row>
    <row r="82" spans="11:25" ht="12.75"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</row>
    <row r="83" spans="11:25" ht="12.75"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</row>
    <row r="84" spans="11:25" ht="12.75"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</row>
    <row r="85" spans="11:25" ht="12.75"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</row>
    <row r="86" spans="11:25" ht="12.75"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</row>
    <row r="87" spans="11:25" ht="12.75"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</row>
    <row r="88" spans="11:25" ht="12.75"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</row>
    <row r="89" spans="11:25" ht="12.75"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</row>
    <row r="90" spans="11:25" ht="12.75"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</row>
    <row r="91" spans="11:25" ht="12.75"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</row>
    <row r="92" spans="11:25" ht="12.75"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</row>
    <row r="93" spans="11:25" ht="12.75"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</row>
    <row r="94" spans="11:25" ht="12.75"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</row>
    <row r="95" spans="11:25" ht="12.75"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</row>
    <row r="96" spans="11:25" ht="12.75"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</row>
    <row r="97" spans="11:25" ht="12.75"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</row>
    <row r="98" spans="11:25" ht="12.75"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</row>
    <row r="99" spans="11:25" ht="12.75"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</row>
    <row r="100" spans="11:25" ht="12.75"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</row>
    <row r="101" spans="11:25" ht="12.75"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</row>
    <row r="102" spans="11:25" ht="12.75"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</row>
    <row r="103" spans="11:25" ht="12.75"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</row>
    <row r="104" spans="11:25" ht="12.75"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</row>
    <row r="105" spans="11:25" ht="12.75"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</row>
    <row r="106" spans="11:25" ht="12.75"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</row>
    <row r="107" spans="11:25" ht="12.75"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</row>
    <row r="108" spans="11:25" ht="12.75"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</row>
    <row r="109" spans="11:25" ht="12.75"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</row>
    <row r="110" spans="11:25" ht="12.75"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</row>
    <row r="111" spans="11:25" ht="12.75"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</row>
    <row r="112" spans="11:25" ht="12.75"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</row>
    <row r="113" spans="11:25" ht="12.75"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</row>
    <row r="114" spans="11:25" ht="12.75"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</row>
    <row r="115" spans="11:25" ht="12.75"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</row>
    <row r="116" spans="11:25" ht="12.75"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</row>
    <row r="117" spans="11:25" ht="12.75"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</row>
    <row r="118" spans="11:25" ht="12.75"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</row>
    <row r="119" spans="11:25" ht="12.75"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</row>
    <row r="120" spans="11:25" ht="12.75"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</row>
    <row r="121" spans="11:25" ht="12.75"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</row>
    <row r="122" spans="11:25" ht="12.75"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</row>
    <row r="123" spans="11:25" ht="12.75"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</row>
    <row r="124" spans="11:25" ht="12.75"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</row>
    <row r="125" spans="11:25" ht="12.75"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</row>
    <row r="126" spans="11:25" ht="12.75"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</row>
    <row r="127" spans="11:25" ht="12.75"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</row>
    <row r="128" spans="11:25" ht="12.75"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</row>
    <row r="129" spans="11:25" ht="12.75"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</row>
    <row r="130" spans="11:25" ht="12.75"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</row>
    <row r="131" spans="11:25" ht="12.75"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</row>
    <row r="132" spans="11:25" ht="12.75"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</row>
    <row r="133" spans="11:25" ht="12.75"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</row>
    <row r="134" spans="11:25" ht="12.75"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</row>
    <row r="135" spans="11:25" ht="12.75"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</row>
    <row r="136" spans="11:25" ht="12.75"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</row>
    <row r="137" spans="11:25" ht="12.75"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</row>
    <row r="138" spans="11:25" ht="12.75"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</row>
    <row r="139" spans="11:25" ht="12.75"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</row>
    <row r="140" spans="11:25" ht="12.75"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</row>
    <row r="141" spans="11:25" ht="12.75"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</row>
    <row r="142" spans="11:25" ht="12.75"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</row>
    <row r="143" spans="11:25" ht="12.75"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</row>
    <row r="144" spans="11:25" ht="12.75"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</row>
    <row r="145" spans="11:25" ht="12.75"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</row>
    <row r="146" spans="11:25" ht="12.75"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</row>
    <row r="147" spans="11:25" ht="12.75"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</row>
    <row r="148" spans="11:25" ht="12.75"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</row>
    <row r="149" spans="11:25" ht="12.75"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</row>
    <row r="150" spans="11:25" ht="12.75"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</row>
    <row r="151" spans="11:25" ht="12.75"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</row>
    <row r="152" spans="11:25" ht="12.75"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</row>
    <row r="153" spans="11:25" ht="12.75"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</row>
    <row r="154" spans="11:25" ht="12.75"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</row>
    <row r="155" spans="11:25" ht="12.75"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</row>
    <row r="156" spans="11:25" ht="12.75"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</row>
    <row r="157" spans="11:25" ht="12.75"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</row>
    <row r="158" spans="11:25" ht="12.75"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</row>
    <row r="159" spans="11:25" ht="12.75"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</row>
    <row r="160" spans="11:25" ht="12.75"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</row>
    <row r="161" spans="11:25" ht="12.75"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</row>
    <row r="162" spans="11:25" ht="12.75"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</row>
    <row r="163" spans="11:25" ht="12.75"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</row>
    <row r="164" spans="11:25" ht="12.75"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</row>
    <row r="165" spans="11:25" ht="12.75"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</row>
    <row r="166" spans="11:25" ht="12.75"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</row>
    <row r="167" spans="11:25" ht="12.75"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</row>
    <row r="168" spans="11:25" ht="12.75"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</row>
    <row r="169" spans="11:25" ht="12.75"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</row>
    <row r="170" spans="11:25" ht="12.75"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</row>
    <row r="171" spans="11:25" ht="12.75"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</row>
    <row r="172" spans="11:25" ht="12.75"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</row>
    <row r="173" spans="11:25" ht="12.75"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</row>
    <row r="174" spans="11:25" ht="12.75"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</row>
    <row r="175" spans="11:25" ht="12.75"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</row>
    <row r="176" spans="11:25" ht="12.75"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</row>
    <row r="177" spans="11:25" ht="12.75"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</row>
    <row r="178" spans="11:25" ht="12.75"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</row>
    <row r="179" spans="11:25" ht="12.75"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</row>
    <row r="180" spans="11:25" ht="12.75"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</row>
    <row r="181" spans="11:25" ht="12.75"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</row>
    <row r="182" spans="11:25" ht="12.75"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</row>
    <row r="183" spans="11:25" ht="12.75"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</row>
    <row r="184" spans="11:25" ht="12.75"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</row>
    <row r="185" spans="11:25" ht="12.75"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</row>
    <row r="186" spans="11:25" ht="12.75"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</row>
    <row r="187" spans="11:25" ht="12.75"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</row>
    <row r="188" spans="11:25" ht="12.75"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</row>
    <row r="189" spans="11:25" ht="12.75"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</row>
    <row r="190" spans="11:25" ht="12.75"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</row>
    <row r="191" spans="11:25" ht="12.75"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</row>
    <row r="192" spans="11:25" ht="12.75"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</row>
    <row r="193" spans="11:25" ht="12.75"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</row>
    <row r="194" spans="11:25" ht="12.75"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</row>
    <row r="195" spans="11:25" ht="12.75"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</row>
    <row r="196" spans="11:25" ht="12.75"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</row>
    <row r="197" spans="11:25" ht="12.75"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</row>
    <row r="198" spans="11:25" ht="12.75"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</row>
    <row r="199" spans="11:25" ht="12.75"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</row>
    <row r="200" spans="11:25" ht="12.75"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</row>
    <row r="201" spans="11:25" ht="12.75"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</row>
    <row r="202" spans="11:25" ht="12.75"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</row>
    <row r="203" spans="11:25" ht="12.75"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</row>
    <row r="204" spans="11:25" ht="12.75"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</row>
    <row r="205" spans="11:25" ht="12.75"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</row>
    <row r="206" spans="11:25" ht="12.75"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</row>
    <row r="207" spans="11:25" ht="12.75"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</row>
    <row r="208" spans="11:25" ht="12.75"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</row>
    <row r="209" spans="11:25" ht="12.75"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</row>
    <row r="210" spans="11:25" ht="12.75"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</row>
    <row r="211" spans="11:25" ht="12.75"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</row>
    <row r="212" spans="11:25" ht="12.75"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</row>
    <row r="213" spans="11:25" ht="12.75"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</row>
    <row r="214" spans="11:25" ht="12.75"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</row>
    <row r="215" spans="11:25" ht="12.75"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</row>
    <row r="216" spans="11:25" ht="12.75"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</row>
    <row r="217" spans="11:25" ht="12.75"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</row>
    <row r="218" spans="11:25" ht="12.75"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</row>
    <row r="219" spans="11:25" ht="12.75"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</row>
    <row r="220" spans="11:25" ht="12.75"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</row>
    <row r="221" spans="11:25" ht="12.75"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</row>
    <row r="222" spans="11:25" ht="12.75"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</row>
    <row r="223" spans="11:25" ht="12.75"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</row>
    <row r="224" spans="11:25" ht="12.75"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</row>
    <row r="225" spans="11:25" ht="12.75"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</row>
    <row r="226" spans="11:25" ht="12.75"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</row>
    <row r="227" spans="11:25" ht="12.75"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</row>
    <row r="228" spans="11:25" ht="12.75"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</row>
    <row r="229" spans="11:25" ht="12.75"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</row>
    <row r="230" spans="11:25" ht="12.75"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</row>
    <row r="231" spans="11:25" ht="12.75"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</row>
    <row r="232" spans="11:25" ht="12.75"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</row>
    <row r="233" spans="11:25" ht="12.75"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</row>
    <row r="234" spans="11:25" ht="12.75"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</row>
    <row r="235" spans="11:25" ht="12.75"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</row>
    <row r="236" spans="11:25" ht="12.75"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</row>
    <row r="237" spans="11:25" ht="12.75"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</row>
    <row r="238" spans="11:25" ht="12.75"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</row>
    <row r="239" spans="11:25" ht="12.75"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</row>
    <row r="240" spans="11:25" ht="12.75"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</row>
    <row r="241" spans="11:25" ht="12.75"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</row>
    <row r="242" spans="11:25" ht="12.75"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</row>
    <row r="243" spans="11:25" ht="12.75"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</row>
    <row r="244" spans="11:25" ht="12.75"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</row>
    <row r="245" spans="11:25" ht="12.75"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</row>
    <row r="246" spans="11:25" ht="12.75"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</row>
    <row r="247" spans="11:25" ht="12.75"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</row>
    <row r="248" spans="11:25" ht="12.75"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</row>
    <row r="249" spans="11:25" ht="12.75"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</row>
    <row r="250" spans="11:25" ht="12.75"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</row>
    <row r="251" spans="11:25" ht="12.75"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</row>
    <row r="252" spans="11:25" ht="12.75"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</row>
    <row r="253" spans="11:25" ht="12.75"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</row>
    <row r="254" spans="11:25" ht="12.75"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</row>
    <row r="255" spans="11:25" ht="12.75"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</row>
    <row r="256" spans="11:25" ht="12.75"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</row>
    <row r="257" spans="11:25" ht="12.75"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</row>
    <row r="258" spans="11:25" ht="12.75"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</row>
    <row r="259" spans="11:25" ht="12.75"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</row>
    <row r="260" spans="11:25" ht="12.75"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</row>
    <row r="261" spans="11:25" ht="12.75"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</row>
    <row r="262" spans="11:25" ht="12.75"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</row>
    <row r="263" spans="11:25" ht="12.75"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</row>
    <row r="264" spans="11:25" ht="12.75"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</row>
    <row r="265" spans="11:25" ht="12.75"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</row>
    <row r="266" spans="11:25" ht="12.75"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</row>
    <row r="267" spans="11:25" ht="12.75"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</row>
    <row r="268" spans="11:25" ht="12.75"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</row>
    <row r="269" spans="11:25" ht="12.75"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</row>
    <row r="270" spans="11:25" ht="12.75"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</row>
    <row r="271" spans="11:25" ht="12.75"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</row>
    <row r="272" spans="11:25" ht="12.75"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</row>
    <row r="273" spans="11:25" ht="12.75"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</row>
    <row r="274" spans="11:25" ht="12.75"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</row>
    <row r="275" spans="11:25" ht="12.75"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</row>
    <row r="276" spans="11:25" ht="12.75"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</row>
    <row r="277" spans="11:25" ht="12.75"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</row>
    <row r="278" spans="11:25" ht="12.75"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</row>
    <row r="279" spans="11:25" ht="12.75"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</row>
    <row r="280" spans="11:25" ht="12.75"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</row>
    <row r="281" spans="11:25" ht="12.75"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</row>
    <row r="282" spans="11:25" ht="12.75"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</row>
    <row r="283" spans="11:25" ht="12.75"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</row>
    <row r="284" spans="11:25" ht="12.75"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</row>
    <row r="285" spans="11:25" ht="12.75"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</row>
    <row r="286" spans="11:25" ht="12.75"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</row>
    <row r="287" spans="11:25" ht="12.75"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</row>
    <row r="288" spans="11:25" ht="12.75"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</row>
    <row r="289" spans="11:25" ht="12.75"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</row>
    <row r="290" spans="11:25" ht="12.75"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</row>
    <row r="291" spans="11:25" ht="12.75"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</row>
    <row r="292" spans="11:25" ht="12.75"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</row>
    <row r="293" spans="11:25" ht="12.75"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</row>
    <row r="294" spans="11:25" ht="12.75"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</row>
    <row r="295" spans="11:25" ht="12.75"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</row>
    <row r="296" spans="11:25" ht="12.75"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</row>
    <row r="297" spans="11:25" ht="12.75"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</row>
    <row r="298" spans="11:25" ht="12.75"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</row>
    <row r="299" spans="11:25" ht="12.75"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</row>
    <row r="300" spans="11:25" ht="12.75"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</row>
    <row r="301" spans="11:25" ht="12.75"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</row>
    <row r="302" spans="11:25" ht="12.75"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</row>
    <row r="303" spans="11:25" ht="12.75"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</row>
    <row r="304" spans="11:25" ht="12.75"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</row>
    <row r="305" spans="11:25" ht="12.75"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</row>
    <row r="306" spans="11:25" ht="12.75"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</row>
    <row r="307" spans="11:25" ht="12.75"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</row>
    <row r="308" spans="11:25" ht="12.75"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</row>
    <row r="309" spans="11:25" ht="12.75"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</row>
    <row r="310" spans="11:25" ht="12.75"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</row>
    <row r="311" spans="11:25" ht="12.75"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</row>
    <row r="312" spans="11:25" ht="12.75"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</row>
    <row r="313" spans="11:25" ht="12.75"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</row>
    <row r="314" spans="11:25" ht="12.75"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</row>
    <row r="315" spans="11:25" ht="12.75"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</row>
    <row r="316" spans="11:25" ht="12.75"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</row>
    <row r="317" spans="11:25" ht="12.75"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</row>
    <row r="318" spans="11:25" ht="12.75"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</row>
    <row r="319" spans="11:25" ht="12.75"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</row>
    <row r="320" spans="11:25" ht="12.75"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</row>
    <row r="321" spans="11:25" ht="12.75"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</row>
    <row r="322" spans="11:25" ht="12.75"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</row>
    <row r="323" spans="11:25" ht="12.75"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</row>
    <row r="324" spans="11:25" ht="12.75"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</row>
    <row r="325" spans="11:25" ht="12.75"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</row>
    <row r="326" spans="11:25" ht="12.75"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</row>
    <row r="327" spans="11:25" ht="12.75"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</row>
    <row r="328" spans="11:25" ht="12.75"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</row>
    <row r="329" spans="11:25" ht="12.75"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</row>
    <row r="330" spans="11:25" ht="12.75"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</row>
    <row r="331" spans="11:25" ht="12.75"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</row>
    <row r="332" spans="11:25" ht="12.75"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</row>
    <row r="333" spans="11:25" ht="12.75"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</row>
    <row r="334" spans="11:25" ht="12.75"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</row>
    <row r="335" spans="11:25" ht="12.75"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</row>
    <row r="336" spans="11:25" ht="12.75"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</row>
    <row r="337" spans="11:25" ht="12.75"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</row>
    <row r="338" spans="11:25" ht="12.75"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</row>
    <row r="339" spans="11:25" ht="12.75"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</row>
    <row r="340" spans="11:25" ht="12.75"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</row>
    <row r="341" spans="11:25" ht="12.75"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</row>
    <row r="342" spans="11:25" ht="12.75"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</row>
    <row r="343" spans="11:25" ht="12.75"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</row>
    <row r="344" spans="11:25" ht="12.75"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</row>
    <row r="345" spans="11:25" ht="12.75"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</row>
    <row r="346" spans="11:25" ht="12.75"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</row>
    <row r="347" spans="11:25" ht="12.75"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</row>
    <row r="348" spans="11:25" ht="12.75"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</row>
    <row r="349" spans="11:25" ht="12.75"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</row>
    <row r="350" spans="11:25" ht="12.75"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</row>
    <row r="351" spans="11:25" ht="12.75"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</row>
    <row r="352" spans="11:25" ht="12.75"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</row>
    <row r="353" spans="11:25" ht="12.75"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</row>
    <row r="354" spans="11:25" ht="12.75"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</row>
    <row r="355" spans="11:25" ht="12.75"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</row>
    <row r="356" spans="11:25" ht="12.75"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</row>
    <row r="357" spans="11:25" ht="12.75"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</row>
    <row r="358" spans="11:25" ht="12.75"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</row>
    <row r="359" spans="11:25" ht="12.75"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</row>
    <row r="360" spans="11:25" ht="12.75"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</row>
    <row r="361" spans="11:25" ht="12.75"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</row>
    <row r="362" spans="11:25" ht="12.75"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</row>
    <row r="363" spans="11:25" ht="12.75"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</row>
    <row r="364" spans="11:25" ht="12.75"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</row>
    <row r="365" spans="11:25" ht="12.75"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</row>
    <row r="366" spans="11:25" ht="12.75"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</row>
    <row r="367" spans="11:25" ht="12.75"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</row>
    <row r="368" spans="11:25" ht="12.75"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</row>
    <row r="369" spans="11:25" ht="12.75"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</row>
    <row r="370" spans="11:25" ht="12.75"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</row>
    <row r="371" spans="11:25" ht="12.75"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</row>
    <row r="372" spans="11:25" ht="12.75"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</row>
    <row r="373" spans="11:25" ht="12.75"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</row>
    <row r="374" spans="11:25" ht="12.75"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</row>
    <row r="375" spans="11:25" ht="12.75"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</row>
    <row r="376" spans="11:25" ht="12.75"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</row>
    <row r="377" spans="11:25" ht="12.75"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</row>
    <row r="378" spans="11:25" ht="12.75"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</row>
    <row r="379" spans="11:25" ht="12.75"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</row>
    <row r="380" spans="11:25" ht="12.75"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</row>
    <row r="381" spans="11:25" ht="12.75"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</row>
    <row r="382" spans="11:25" ht="12.75"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</row>
    <row r="383" spans="11:25" ht="12.75"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</row>
    <row r="384" spans="11:25" ht="12.75"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</row>
    <row r="385" spans="11:25" ht="12.75"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</row>
    <row r="386" spans="11:25" ht="12.75"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</row>
    <row r="387" spans="11:25" ht="12.75"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</row>
    <row r="388" spans="11:25" ht="12.75"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</row>
    <row r="389" spans="11:25" ht="12.75"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</row>
    <row r="390" spans="11:25" ht="12.75"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</row>
    <row r="391" spans="11:25" ht="12.75"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</row>
    <row r="392" spans="11:25" ht="12.75"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</row>
    <row r="393" spans="11:25" ht="12.75"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</row>
    <row r="394" spans="11:25" ht="12.75"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</row>
    <row r="395" spans="11:25" ht="12.75"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</row>
    <row r="396" spans="11:25" ht="12.75"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</row>
    <row r="397" spans="11:25" ht="12.75"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</row>
    <row r="398" spans="11:25" ht="12.75"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</row>
    <row r="399" spans="11:25" ht="12.75"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</row>
    <row r="400" spans="11:25" ht="12.75"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</row>
    <row r="401" spans="11:25" ht="12.75"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</row>
    <row r="402" spans="11:25" ht="12.75"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</row>
    <row r="403" spans="11:25" ht="12.75"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</row>
    <row r="404" spans="11:25" ht="12.75"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</row>
    <row r="405" spans="11:25" ht="12.75"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</row>
    <row r="406" spans="11:25" ht="12.75"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</row>
    <row r="407" spans="11:25" ht="12.75"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</row>
    <row r="408" spans="11:25" ht="12.75"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</row>
    <row r="409" spans="11:25" ht="12.75"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</row>
    <row r="410" spans="11:25" ht="12.75"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</row>
    <row r="411" spans="11:25" ht="12.75"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</row>
    <row r="412" spans="11:25" ht="12.75"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</row>
    <row r="413" spans="11:25" ht="12.75"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</row>
    <row r="414" spans="11:25" ht="12.75"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</row>
    <row r="415" spans="11:25" ht="12.75"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</row>
    <row r="416" spans="11:25" ht="12.75"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</row>
    <row r="417" spans="11:25" ht="12.75"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</row>
    <row r="418" spans="11:25" ht="12.75"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</row>
    <row r="419" spans="11:25" ht="12.75"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</row>
    <row r="420" spans="11:25" ht="12.75"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</row>
    <row r="421" spans="11:25" ht="12.75"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</row>
    <row r="422" spans="11:25" ht="12.75"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</row>
    <row r="423" spans="11:25" ht="12.75"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</row>
    <row r="424" spans="11:25" ht="12.75"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</row>
    <row r="425" spans="11:25" ht="12.75"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</row>
    <row r="426" spans="11:25" ht="12.75"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</row>
    <row r="427" spans="11:25" ht="12.75"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</row>
    <row r="428" spans="11:25" ht="12.75"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</row>
    <row r="429" spans="11:25" ht="12.75"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</row>
    <row r="430" spans="11:25" ht="12.75"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</row>
    <row r="431" spans="11:25" ht="12.75"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</row>
    <row r="432" spans="11:25" ht="12.75"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</row>
    <row r="433" spans="11:25" ht="12.75"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</row>
    <row r="434" spans="11:25" ht="12.75"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</row>
    <row r="435" spans="11:25" ht="12.75"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</row>
    <row r="436" spans="11:25" ht="12.75"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</row>
    <row r="437" spans="11:25" ht="12.75"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</row>
    <row r="438" spans="11:25" ht="12.75"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</row>
    <row r="439" spans="11:25" ht="12.75"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</row>
    <row r="440" spans="11:25" ht="12.75"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</row>
    <row r="441" spans="11:25" ht="12.75"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</row>
    <row r="442" spans="11:25" ht="12.75"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</row>
    <row r="443" spans="11:25" ht="12.75"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</row>
    <row r="444" spans="11:25" ht="12.75"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</row>
    <row r="445" spans="11:25" ht="12.75"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</row>
    <row r="446" spans="11:25" ht="12.75"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</row>
    <row r="447" spans="11:25" ht="12.75"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</row>
    <row r="448" spans="11:25" ht="12.75"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</row>
    <row r="449" spans="11:25" ht="12.75"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</row>
    <row r="450" spans="11:25" ht="12.75"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</row>
    <row r="451" spans="11:25" ht="12.75"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</row>
    <row r="452" spans="11:25" ht="12.75"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</row>
    <row r="453" spans="11:25" ht="12.75"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</row>
    <row r="454" spans="11:25" ht="12.75"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</row>
    <row r="455" spans="11:25" ht="12.75"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</row>
    <row r="456" spans="11:25" ht="12.75"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</row>
    <row r="457" spans="11:25" ht="12.75"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</row>
    <row r="458" spans="11:25" ht="12.75"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</row>
    <row r="459" spans="11:25" ht="12.75"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</row>
    <row r="460" spans="11:25" ht="12.75"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</row>
    <row r="461" spans="11:25" ht="12.75"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</row>
    <row r="462" spans="11:25" ht="12.75"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</row>
    <row r="463" spans="11:25" ht="12.75"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</row>
    <row r="464" spans="11:25" ht="12.75"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</row>
    <row r="465" spans="11:25" ht="12.75"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</row>
    <row r="466" spans="11:25" ht="12.75"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</row>
    <row r="467" spans="11:25" ht="12.75"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</row>
    <row r="468" spans="11:25" ht="12.75"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</row>
    <row r="469" spans="11:25" ht="12.75"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</row>
    <row r="470" spans="11:25" ht="12.75"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</row>
    <row r="471" spans="11:25" ht="12.75"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</row>
    <row r="472" spans="11:25" ht="12.75"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</row>
    <row r="473" spans="11:25" ht="12.75"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</row>
    <row r="474" spans="11:25" ht="12.75"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</row>
    <row r="475" spans="11:25" ht="12.75"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</row>
    <row r="476" spans="11:25" ht="12.75"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</row>
    <row r="477" spans="11:25" ht="12.75"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</row>
    <row r="478" spans="11:25" ht="12.75"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</row>
    <row r="479" spans="11:25" ht="12.75"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</row>
    <row r="480" spans="11:25" ht="12.75"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</row>
    <row r="481" spans="11:25" ht="12.75"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</row>
    <row r="482" spans="11:25" ht="12.75"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</row>
    <row r="483" spans="11:25" ht="12.75"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</row>
    <row r="484" spans="11:25" ht="12.75"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</row>
    <row r="485" spans="11:25" ht="12.75"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</row>
    <row r="486" spans="11:25" ht="12.75"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</row>
    <row r="487" spans="11:25" ht="12.75"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</row>
    <row r="488" spans="11:25" ht="12.75"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</row>
    <row r="489" spans="11:25" ht="12.75"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</row>
    <row r="490" spans="11:25" ht="12.75"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</row>
    <row r="491" spans="11:25" ht="12.75"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</row>
    <row r="492" spans="11:25" ht="12.75"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</row>
    <row r="493" spans="11:25" ht="12.75"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</row>
    <row r="494" spans="11:25" ht="12.75"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</row>
    <row r="495" spans="11:25" ht="12.75"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</row>
    <row r="496" spans="11:25" ht="12.75"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</row>
    <row r="497" spans="11:25" ht="12.75"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</row>
    <row r="498" spans="11:25" ht="12.75"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</row>
    <row r="499" spans="11:25" ht="12.75"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</row>
    <row r="500" spans="11:25" ht="12.75"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</row>
    <row r="501" spans="11:25" ht="12.75"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</row>
    <row r="502" spans="11:25" ht="12.75"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</row>
    <row r="503" spans="11:25" ht="12.75"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</row>
    <row r="504" spans="11:25" ht="12.75"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</row>
    <row r="505" spans="11:25" ht="12.75"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</row>
    <row r="506" spans="11:25" ht="12.75"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</row>
    <row r="507" spans="11:25" ht="12.75"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</row>
    <row r="508" spans="11:25" ht="12.75"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</row>
    <row r="509" spans="11:25" ht="12.75"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</row>
    <row r="510" spans="11:25" ht="12.75"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</row>
    <row r="511" spans="11:25" ht="12.75"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</row>
    <row r="512" spans="11:25" ht="12.75"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</row>
    <row r="513" spans="11:25" ht="12.75"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</row>
    <row r="514" spans="11:25" ht="12.75"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</row>
    <row r="515" spans="11:25" ht="12.75"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</row>
    <row r="516" spans="11:25" ht="12.75"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</row>
    <row r="517" spans="11:25" ht="12.75"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</row>
    <row r="518" spans="11:25" ht="12.75"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</row>
    <row r="519" spans="11:25" ht="12.75"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</row>
    <row r="520" spans="11:25" ht="12.75"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</row>
    <row r="521" spans="11:25" ht="12.75"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</row>
    <row r="522" spans="11:25" ht="12.75"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</row>
    <row r="523" spans="11:25" ht="12.75"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</row>
    <row r="524" spans="11:25" ht="12.75"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</row>
    <row r="525" spans="11:25" ht="12.75"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</row>
    <row r="526" spans="11:25" ht="12.75"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</row>
    <row r="527" spans="11:25" ht="12.75"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</row>
    <row r="528" spans="11:25" ht="12.75"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</row>
    <row r="529" spans="11:25" ht="12.75"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</row>
    <row r="530" spans="11:25" ht="12.75"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</row>
    <row r="531" spans="11:25" ht="12.75"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</row>
    <row r="532" spans="11:25" ht="12.75"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</row>
    <row r="533" spans="11:25" ht="12.75"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</row>
    <row r="534" spans="11:25" ht="12.75"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</row>
    <row r="535" spans="11:25" ht="12.75"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</row>
    <row r="536" spans="11:25" ht="12.75"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</row>
    <row r="537" spans="11:25" ht="12.75"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</row>
    <row r="538" spans="11:25" ht="12.75"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</row>
    <row r="539" spans="11:25" ht="12.75"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</row>
    <row r="540" spans="11:25" ht="12.75"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</row>
    <row r="541" spans="11:25" ht="12.75"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</row>
    <row r="542" spans="11:25" ht="12.75"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</row>
    <row r="543" spans="11:25" ht="12.75"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</row>
    <row r="544" spans="11:25" ht="12.75"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</row>
    <row r="545" spans="11:25" ht="12.75"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</row>
    <row r="546" spans="11:25" ht="12.75"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</row>
    <row r="547" spans="11:25" ht="12.75"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</row>
    <row r="548" spans="11:25" ht="12.75"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</row>
    <row r="549" spans="11:25" ht="12.75"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</row>
    <row r="550" spans="11:25" ht="12.75"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</row>
    <row r="551" spans="11:25" ht="12.75"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</row>
    <row r="552" spans="11:25" ht="12.75"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</row>
    <row r="553" spans="11:25" ht="12.75"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</row>
    <row r="554" spans="11:25" ht="12.75"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</row>
    <row r="555" spans="11:25" ht="12.75"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</row>
    <row r="556" spans="11:25" ht="12.75"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</row>
    <row r="557" spans="11:25" ht="12.75"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1:25" ht="12.75"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</row>
    <row r="559" spans="11:25" ht="12.75"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</row>
    <row r="560" spans="11:25" ht="12.75"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</row>
    <row r="561" spans="11:25" ht="12.75"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</row>
    <row r="562" spans="11:25" ht="12.75"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</row>
    <row r="563" spans="11:25" ht="12.75"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</row>
    <row r="564" spans="11:25" ht="12.75"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</row>
    <row r="565" spans="11:25" ht="12.75"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</row>
    <row r="566" spans="11:25" ht="12.75"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</row>
    <row r="567" spans="11:25" ht="12.75"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</row>
    <row r="568" spans="11:25" ht="12.75"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</row>
    <row r="569" spans="11:25" ht="12.75"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</row>
    <row r="570" spans="11:25" ht="12.75"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</row>
    <row r="571" spans="11:25" ht="12.75"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</row>
    <row r="572" spans="11:25" ht="12.75"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</row>
    <row r="573" spans="11:25" ht="12.75"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</row>
    <row r="574" spans="11:25" ht="12.75"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</row>
    <row r="575" spans="11:25" ht="12.75"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</row>
    <row r="576" spans="11:25" ht="12.75"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</row>
    <row r="577" spans="11:25" ht="12.75"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</row>
    <row r="578" spans="11:25" ht="12.75"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</row>
    <row r="579" spans="11:25" ht="12.75"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</row>
    <row r="580" spans="11:25" ht="12.75"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</row>
    <row r="581" spans="11:25" ht="12.75"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</row>
    <row r="582" spans="11:25" ht="12.75"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</row>
    <row r="583" spans="11:25" ht="12.75"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</row>
    <row r="584" spans="11:25" ht="12.75"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</row>
    <row r="585" spans="11:25" ht="12.75"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</row>
    <row r="586" spans="11:25" ht="12.75"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</row>
    <row r="587" spans="11:25" ht="12.75"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</row>
    <row r="588" spans="11:25" ht="12.75"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</row>
    <row r="589" spans="11:25" ht="12.75"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</row>
    <row r="590" spans="11:25" ht="12.75"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</row>
    <row r="591" spans="11:25" ht="12.75"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</row>
    <row r="592" spans="11:25" ht="12.75"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</row>
    <row r="593" spans="11:25" ht="12.75"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</row>
    <row r="594" spans="11:25" ht="12.75"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</row>
    <row r="595" spans="11:25" ht="12.75"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</row>
    <row r="596" spans="11:25" ht="12.75"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</row>
    <row r="597" spans="11:25" ht="12.75"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</row>
    <row r="598" spans="11:25" ht="12.75"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</row>
    <row r="599" spans="11:25" ht="12.75"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</row>
    <row r="600" spans="11:25" ht="12.75"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</row>
    <row r="601" spans="11:25" ht="12.75"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</row>
    <row r="602" spans="11:25" ht="12.75"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</row>
    <row r="603" spans="11:25" ht="12.75"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</row>
    <row r="604" spans="11:25" ht="12.75"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</row>
    <row r="605" spans="11:25" ht="12.75"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</row>
    <row r="606" spans="11:25" ht="12.75"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</row>
    <row r="607" spans="11:25" ht="12.75"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</row>
    <row r="608" spans="11:25" ht="12.75"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</row>
    <row r="609" spans="11:25" ht="12.75"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</row>
    <row r="610" spans="11:25" ht="12.75"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</row>
    <row r="611" spans="11:25" ht="12.75"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</row>
    <row r="612" spans="11:25" ht="12.75"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</row>
    <row r="613" spans="11:25" ht="12.75"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</row>
    <row r="614" spans="11:25" ht="12.75"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</row>
    <row r="615" spans="11:25" ht="12.75"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</row>
    <row r="616" spans="11:25" ht="12.75"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</row>
    <row r="617" spans="11:25" ht="12.75"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</row>
    <row r="618" spans="11:25" ht="12.75"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</row>
    <row r="619" spans="11:25" ht="12.75"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</row>
    <row r="620" spans="11:25" ht="12.75"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</row>
    <row r="621" spans="11:25" ht="12.75"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</row>
    <row r="622" spans="11:25" ht="12.75"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</row>
    <row r="623" spans="11:25" ht="12.75"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</row>
    <row r="624" spans="11:25" ht="12.75"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</row>
    <row r="625" spans="11:25" ht="12.75"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</row>
    <row r="626" spans="11:25" ht="12.75"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</row>
    <row r="627" spans="11:25" ht="12.75"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</row>
    <row r="628" spans="11:25" ht="12.75"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</row>
    <row r="629" spans="11:25" ht="12.75"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</row>
    <row r="630" spans="11:25" ht="12.75"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</row>
    <row r="631" spans="11:25" ht="12.75"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</row>
    <row r="632" spans="11:25" ht="12.75"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</row>
    <row r="633" spans="11:25" ht="12.75"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</row>
    <row r="634" spans="11:25" ht="12.75"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</row>
    <row r="635" spans="11:25" ht="12.75"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</row>
    <row r="636" spans="11:25" ht="12.75"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</row>
    <row r="637" spans="11:25" ht="12.75"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</row>
    <row r="638" spans="11:25" ht="12.75"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</row>
    <row r="639" spans="11:25" ht="12.75"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</row>
    <row r="640" spans="11:25" ht="12.75"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</row>
    <row r="641" spans="11:25" ht="12.75"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</row>
    <row r="642" spans="11:25" ht="12.75"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</row>
    <row r="643" spans="11:25" ht="12.75"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</row>
    <row r="644" spans="11:25" ht="12.75"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</row>
    <row r="645" spans="11:25" ht="12.75"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</row>
    <row r="646" spans="11:25" ht="12.75"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</row>
    <row r="647" spans="11:25" ht="12.75"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</row>
    <row r="648" spans="11:25" ht="12.75"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</row>
    <row r="649" spans="11:25" ht="12.75"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</row>
    <row r="650" spans="11:25" ht="12.75"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</row>
    <row r="651" spans="11:25" ht="12.75"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</row>
    <row r="652" spans="11:25" ht="12.75"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</row>
    <row r="653" spans="11:25" ht="12.75"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</row>
    <row r="654" spans="11:25" ht="12.75"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</row>
    <row r="655" spans="11:25" ht="12.75"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</row>
    <row r="656" spans="11:25" ht="12.75"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</row>
    <row r="657" spans="11:25" ht="12.75"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</row>
    <row r="658" spans="11:25" ht="12.75"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</row>
    <row r="659" spans="11:25" ht="12.75"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</row>
    <row r="660" spans="11:25" ht="12.75"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</row>
    <row r="661" spans="11:25" ht="12.75"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</row>
    <row r="662" spans="11:25" ht="12.75"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</row>
    <row r="663" spans="11:25" ht="12.75"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</row>
    <row r="664" spans="11:25" ht="12.75"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</row>
    <row r="665" spans="11:25" ht="12.75"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</row>
    <row r="666" spans="11:25" ht="12.75"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</row>
    <row r="667" spans="11:25" ht="12.75"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</row>
    <row r="668" spans="11:25" ht="12.75"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</row>
    <row r="669" spans="11:25" ht="12.75"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</row>
    <row r="670" spans="11:25" ht="12.75"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</row>
    <row r="671" spans="11:25" ht="12.75"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</row>
    <row r="672" spans="11:25" ht="12.75"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</row>
    <row r="673" spans="11:25" ht="12.75"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</row>
    <row r="674" spans="11:25" ht="12.75"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</row>
    <row r="675" spans="11:25" ht="12.75"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</row>
    <row r="676" spans="11:25" ht="12.75"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</row>
    <row r="677" spans="11:25" ht="12.75"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</row>
    <row r="678" spans="11:25" ht="12.75"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</row>
    <row r="679" spans="11:25" ht="12.75"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</row>
    <row r="680" spans="11:25" ht="12.75"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</row>
    <row r="681" spans="11:25" ht="12.75"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</row>
    <row r="682" spans="11:25" ht="12.75"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</row>
    <row r="683" spans="11:25" ht="12.75"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</row>
    <row r="684" spans="11:25" ht="12.75"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</row>
    <row r="685" spans="11:25" ht="12.75"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</row>
    <row r="686" spans="11:25" ht="12.75"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</row>
    <row r="687" spans="11:25" ht="12.75"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</row>
    <row r="688" spans="11:25" ht="12.75"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</row>
    <row r="689" spans="11:25" ht="12.75"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</row>
    <row r="690" spans="11:25" ht="12.75"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</row>
    <row r="691" spans="11:25" ht="12.75"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</row>
    <row r="692" spans="11:25" ht="12.75"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</row>
    <row r="693" spans="11:25" ht="12.75"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</row>
    <row r="694" spans="11:25" ht="12.75"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</row>
    <row r="695" spans="11:25" ht="12.75"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</row>
    <row r="696" spans="11:25" ht="12.75"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</row>
    <row r="697" spans="11:25" ht="12.75"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</row>
    <row r="698" spans="11:25" ht="12.75"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</row>
    <row r="699" spans="11:25" ht="12.75"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</row>
    <row r="700" spans="11:25" ht="12.75"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</row>
    <row r="701" spans="11:25" ht="12.75"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</row>
    <row r="702" spans="11:25" ht="12.75"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</row>
    <row r="703" spans="11:25" ht="12.75"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</row>
    <row r="704" spans="11:25" ht="12.75"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</row>
    <row r="705" spans="11:25" ht="12.75"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</row>
    <row r="706" spans="11:25" ht="12.75"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</row>
    <row r="707" spans="11:25" ht="12.75"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</row>
    <row r="708" spans="11:25" ht="12.75"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</row>
    <row r="709" spans="11:25" ht="12.75"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</row>
    <row r="710" spans="11:25" ht="12.75"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</row>
    <row r="711" spans="11:25" ht="12.75"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</row>
    <row r="712" spans="11:25" ht="12.75"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</row>
    <row r="713" spans="11:25" ht="12.75"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</row>
    <row r="714" spans="11:25" ht="12.75"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</row>
    <row r="715" spans="11:25" ht="12.75"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</row>
    <row r="716" spans="11:25" ht="12.75"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</row>
    <row r="717" spans="11:25" ht="12.75"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</row>
    <row r="718" spans="11:25" ht="12.75"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</row>
    <row r="719" spans="11:25" ht="12.75"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</row>
    <row r="720" spans="11:25" ht="12.75"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</row>
    <row r="721" spans="11:25" ht="12.75"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</row>
    <row r="722" spans="11:25" ht="12.75"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</row>
    <row r="723" spans="11:25" ht="12.75"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</row>
    <row r="724" spans="11:25" ht="12.75"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</row>
    <row r="725" spans="11:25" ht="12.75"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</row>
    <row r="726" spans="11:25" ht="12.75"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</row>
    <row r="727" spans="11:25" ht="12.75"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</row>
    <row r="728" spans="11:25" ht="12.75"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</row>
    <row r="729" spans="11:25" ht="12.75"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</row>
    <row r="730" spans="11:25" ht="12.75"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</row>
    <row r="731" spans="11:25" ht="12.75"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</row>
    <row r="732" spans="11:25" ht="12.75"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</row>
    <row r="733" spans="11:25" ht="12.75"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</row>
    <row r="734" spans="11:25" ht="12.75"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</row>
    <row r="735" spans="11:25" ht="12.75"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</row>
    <row r="736" spans="11:25" ht="12.75"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</row>
    <row r="737" spans="11:25" ht="12.75"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</row>
    <row r="738" spans="11:25" ht="12.75"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</row>
    <row r="739" spans="11:25" ht="12.75"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</row>
    <row r="740" spans="11:25" ht="12.75"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</row>
    <row r="741" spans="11:25" ht="12.75"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</row>
    <row r="742" spans="11:25" ht="12.75"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</row>
    <row r="743" spans="11:25" ht="12.75"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</row>
    <row r="744" spans="11:25" ht="12.75"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</row>
    <row r="745" spans="11:25" ht="12.75"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</row>
    <row r="746" spans="11:25" ht="12.75"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</row>
    <row r="747" spans="11:25" ht="12.75"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</row>
    <row r="748" spans="11:25" ht="12.75"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</row>
    <row r="749" spans="11:25" ht="12.75"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</row>
    <row r="750" spans="11:25" ht="12.75"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</row>
    <row r="751" spans="11:25" ht="12.75"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</row>
    <row r="752" spans="11:25" ht="12.75"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</row>
    <row r="753" spans="11:25" ht="12.75"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</row>
    <row r="754" spans="11:25" ht="12.75"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</row>
    <row r="755" spans="11:25" ht="12.75"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</row>
    <row r="756" spans="11:25" ht="12.75"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</row>
    <row r="757" spans="11:25" ht="12.75"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</row>
    <row r="758" spans="11:25" ht="12.75"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</row>
    <row r="759" spans="11:25" ht="12.75"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</row>
    <row r="760" spans="11:25" ht="12.75"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</row>
    <row r="761" spans="11:25" ht="12.75"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</row>
    <row r="762" spans="11:25" ht="12.75"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</row>
    <row r="763" spans="11:25" ht="12.75"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</row>
    <row r="764" spans="11:25" ht="12.75"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</row>
    <row r="765" spans="11:25" ht="12.75"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</row>
    <row r="766" spans="11:25" ht="12.75"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</row>
    <row r="767" spans="11:25" ht="12.75"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</row>
    <row r="768" spans="11:25" ht="12.75"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</row>
    <row r="769" spans="11:25" ht="12.75"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</row>
    <row r="770" spans="11:25" ht="12.75"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</row>
    <row r="771" spans="11:25" ht="12.75"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</row>
    <row r="772" spans="11:25" ht="12.75"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</row>
    <row r="773" spans="11:25" ht="12.75"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</row>
    <row r="774" spans="11:25" ht="12.75"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</row>
    <row r="775" spans="11:25" ht="12.75"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</row>
    <row r="776" spans="11:25" ht="12.75"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</row>
    <row r="777" spans="11:25" ht="12.75"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</row>
    <row r="778" spans="11:25" ht="12.75"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</row>
    <row r="779" spans="11:25" ht="12.75"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</row>
    <row r="780" spans="11:25" ht="12.75"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</row>
    <row r="781" spans="11:25" ht="12.75"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</row>
    <row r="782" spans="11:25" ht="12.75"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</row>
    <row r="783" spans="11:25" ht="12.75"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</row>
    <row r="784" spans="11:25" ht="12.75"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</row>
    <row r="785" spans="11:25" ht="12.75"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</row>
    <row r="786" spans="11:25" ht="12.75"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</row>
    <row r="787" spans="11:25" ht="12.75"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</row>
    <row r="788" spans="11:25" ht="12.75"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</row>
    <row r="789" spans="11:25" ht="12.75"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</row>
    <row r="790" spans="11:25" ht="12.75"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</row>
    <row r="791" spans="11:25" ht="12.75"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</row>
    <row r="792" spans="11:25" ht="12.75"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</row>
    <row r="793" spans="11:25" ht="12.75"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</row>
    <row r="794" spans="11:25" ht="12.75"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</row>
    <row r="795" spans="11:25" ht="12.75"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</row>
    <row r="796" spans="11:25" ht="12.75"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</row>
    <row r="797" spans="11:25" ht="12.75"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</row>
    <row r="798" spans="11:25" ht="12.75"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</row>
    <row r="799" spans="11:25" ht="12.75"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</row>
    <row r="800" spans="11:25" ht="12.75"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</row>
    <row r="801" spans="11:25" ht="12.75"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</row>
    <row r="802" spans="11:25" ht="12.75"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</row>
    <row r="803" spans="11:25" ht="12.75"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</row>
    <row r="804" spans="11:25" ht="12.75"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</row>
    <row r="805" spans="11:25" ht="12.75"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</row>
    <row r="806" spans="11:25" ht="12.75"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</row>
    <row r="807" spans="11:25" ht="12.75"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</row>
    <row r="808" spans="11:25" ht="12.75"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</row>
    <row r="809" spans="11:25" ht="12.75"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</row>
    <row r="810" spans="11:25" ht="12.75"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</row>
    <row r="811" spans="11:25" ht="12.75"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</row>
    <row r="812" spans="11:25" ht="12.75"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</row>
    <row r="813" spans="11:25" ht="12.75"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</row>
    <row r="814" spans="11:25" ht="12.75"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</row>
    <row r="815" spans="11:25" ht="12.75"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</row>
    <row r="816" spans="11:25" ht="12.75"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</row>
    <row r="817" spans="11:25" ht="12.75"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</row>
    <row r="818" spans="11:25" ht="12.75"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</row>
    <row r="819" spans="11:25" ht="12.75"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</row>
    <row r="820" spans="11:25" ht="12.75"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</row>
    <row r="821" spans="11:25" ht="12.75"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</row>
    <row r="822" spans="11:25" ht="12.75"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</row>
    <row r="823" spans="11:25" ht="12.75"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</row>
    <row r="824" spans="11:25" ht="12.75"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</row>
    <row r="825" spans="11:25" ht="12.75"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</row>
    <row r="826" spans="11:25" ht="12.75"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</row>
    <row r="827" spans="11:25" ht="12.75"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</row>
    <row r="828" spans="11:25" ht="12.75"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</row>
    <row r="829" spans="11:25" ht="12.75"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</row>
    <row r="830" spans="11:25" ht="12.75"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</row>
    <row r="831" spans="11:25" ht="12.75"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</row>
    <row r="832" spans="11:25" ht="12.75"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</row>
    <row r="833" spans="11:25" ht="12.75"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</row>
    <row r="834" spans="11:25" ht="12.75"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</row>
    <row r="835" spans="11:25" ht="12.75"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</row>
    <row r="836" spans="11:25" ht="12.75"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</row>
    <row r="837" spans="11:25" ht="12.75"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</row>
    <row r="838" spans="11:25" ht="12.75"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</row>
    <row r="839" spans="11:25" ht="12.75"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</row>
    <row r="840" spans="11:25" ht="12.75"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</row>
    <row r="841" spans="11:25" ht="12.75"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</row>
    <row r="842" spans="11:25" ht="12.75"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</row>
    <row r="843" spans="11:25" ht="12.75"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</row>
    <row r="844" spans="11:25" ht="12.75"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</row>
    <row r="845" spans="11:25" ht="12.75"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</row>
    <row r="846" spans="11:25" ht="12.75"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</row>
    <row r="847" spans="11:25" ht="12.75"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</row>
    <row r="848" spans="11:25" ht="12.75"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</row>
    <row r="849" spans="11:25" ht="12.75"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</row>
    <row r="850" spans="11:25" ht="12.75"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</row>
    <row r="851" spans="11:25" ht="12.75"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</row>
    <row r="852" spans="11:25" ht="12.75"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</row>
    <row r="853" spans="11:25" ht="12.75"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</row>
    <row r="854" spans="11:25" ht="12.75"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</row>
    <row r="855" spans="11:25" ht="12.75"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</row>
    <row r="856" spans="11:25" ht="12.75"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</row>
    <row r="857" spans="11:25" ht="12.75"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</row>
    <row r="858" spans="11:25" ht="12.75"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</row>
    <row r="859" spans="11:25" ht="12.75"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</row>
    <row r="860" spans="11:25" ht="12.75"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</row>
    <row r="861" spans="11:25" ht="12.75"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</row>
    <row r="862" spans="11:25" ht="12.75"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</row>
    <row r="863" spans="11:25" ht="12.75"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</row>
    <row r="864" spans="11:25" ht="12.75"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</row>
    <row r="865" spans="11:25" ht="12.75"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</row>
    <row r="866" spans="11:25" ht="12.75"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</row>
    <row r="867" spans="11:25" ht="12.75"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</row>
    <row r="868" spans="11:25" ht="12.75"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</row>
    <row r="869" spans="11:25" ht="12.75"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</row>
    <row r="870" spans="11:25" ht="12.75"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</row>
    <row r="871" spans="11:25" ht="12.75"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</row>
    <row r="872" spans="11:25" ht="12.75"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</row>
    <row r="873" spans="11:25" ht="12.75"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</row>
    <row r="874" spans="11:25" ht="12.75"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</row>
    <row r="875" spans="11:25" ht="12.75"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</row>
    <row r="876" spans="11:25" ht="12.75"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</row>
    <row r="877" spans="11:25" ht="12.75"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</row>
    <row r="878" spans="11:25" ht="12.75"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</row>
    <row r="879" spans="11:25" ht="12.75"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</row>
    <row r="880" spans="11:25" ht="12.75"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</row>
    <row r="881" spans="11:25" ht="12.75"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</row>
    <row r="882" spans="11:25" ht="12.75"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</row>
    <row r="883" spans="11:25" ht="12.75"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</row>
    <row r="884" spans="11:25" ht="12.75"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</row>
    <row r="885" spans="11:25" ht="12.75"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</row>
    <row r="886" spans="11:25" ht="12.75"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</row>
    <row r="887" spans="11:25" ht="12.75"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</row>
    <row r="888" spans="11:25" ht="12.75"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</row>
    <row r="889" spans="11:25" ht="12.75"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</row>
    <row r="890" spans="11:25" ht="12.75"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</row>
    <row r="891" spans="11:25" ht="12.75"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</row>
    <row r="892" spans="11:25" ht="12.75"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</row>
    <row r="893" spans="11:25" ht="12.75"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</row>
    <row r="894" spans="11:25" ht="12.75"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</row>
    <row r="895" spans="11:25" ht="12.75"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</row>
    <row r="896" spans="11:25" ht="12.75"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</row>
    <row r="897" spans="11:25" ht="12.75"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</row>
    <row r="898" spans="11:25" ht="12.75"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</row>
    <row r="899" spans="11:25" ht="12.75"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</row>
    <row r="900" spans="11:25" ht="12.75"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</row>
    <row r="901" spans="11:25" ht="12.75"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</row>
    <row r="902" spans="11:25" ht="12.75"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</row>
    <row r="903" spans="11:25" ht="12.75"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</row>
    <row r="904" spans="11:25" ht="12.75"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</row>
    <row r="905" spans="11:25" ht="12.75"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</row>
    <row r="906" spans="11:25" ht="12.75"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</row>
    <row r="907" spans="11:25" ht="12.75"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</row>
    <row r="908" spans="11:25" ht="12.75"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</row>
    <row r="909" spans="11:25" ht="12.75"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</row>
    <row r="910" spans="11:25" ht="12.75"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</row>
    <row r="911" spans="11:25" ht="12.75"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</row>
    <row r="912" spans="11:25" ht="12.75"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</row>
    <row r="913" spans="11:25" ht="12.75"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</row>
    <row r="914" spans="11:25" ht="12.75"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</row>
    <row r="915" spans="11:25" ht="12.75"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</row>
    <row r="916" spans="11:25" ht="12.75"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</row>
    <row r="917" spans="11:25" ht="12.75"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</row>
    <row r="918" spans="11:25" ht="12.75"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</row>
    <row r="919" spans="11:25" ht="12.75"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</row>
    <row r="920" spans="11:25" ht="12.75"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</row>
    <row r="921" spans="11:25" ht="12.75"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</row>
    <row r="922" spans="11:25" ht="12.75"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</row>
    <row r="923" spans="11:25" ht="12.75"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</row>
    <row r="924" spans="11:25" ht="12.75"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</row>
    <row r="925" spans="11:25" ht="12.75"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</row>
    <row r="926" spans="11:25" ht="12.75"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</row>
    <row r="927" spans="11:25" ht="12.75"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</row>
    <row r="928" spans="11:25" ht="12.75"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</row>
    <row r="929" spans="11:25" ht="12.75"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</row>
    <row r="930" spans="11:25" ht="12.75"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</row>
    <row r="931" spans="11:25" ht="12.75"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</row>
    <row r="932" spans="11:25" ht="12.75"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</row>
    <row r="933" spans="11:25" ht="12.75"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</row>
    <row r="934" spans="11:25" ht="12.75"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</row>
    <row r="935" spans="11:25" ht="12.75"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</row>
    <row r="936" spans="11:25" ht="12.75"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</row>
    <row r="937" spans="11:25" ht="12.75"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</row>
    <row r="938" spans="11:25" ht="12.75"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</row>
    <row r="939" spans="11:25" ht="12.75"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</row>
    <row r="940" spans="11:25" ht="12.75"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</row>
    <row r="941" spans="11:25" ht="12.75"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</row>
    <row r="942" spans="11:25" ht="12.75"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</row>
    <row r="943" spans="11:25" ht="12.75"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</row>
    <row r="944" spans="11:25" ht="12.75"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</row>
    <row r="945" spans="11:25" ht="12.75"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</row>
    <row r="946" spans="11:25" ht="12.75"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</row>
    <row r="947" spans="11:25" ht="12.75"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</row>
    <row r="948" spans="11:25" ht="12.75"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</row>
    <row r="949" spans="11:25" ht="12.75"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</row>
    <row r="950" spans="11:25" ht="12.75"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</row>
    <row r="951" spans="11:25" ht="12.75"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</row>
    <row r="952" spans="11:25" ht="12.75"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</row>
    <row r="953" spans="11:25" ht="12.75"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</row>
    <row r="954" spans="11:25" ht="12.75"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</row>
    <row r="955" spans="11:25" ht="12.75"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</row>
    <row r="956" spans="11:25" ht="12.75"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</row>
    <row r="957" spans="11:25" ht="12.75"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</row>
    <row r="958" spans="11:25" ht="12.75"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</row>
    <row r="959" spans="11:25" ht="12.75"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</row>
    <row r="960" spans="11:25" ht="12.75"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</row>
    <row r="961" spans="11:25" ht="12.75"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</row>
    <row r="962" spans="11:25" ht="12.75"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</row>
    <row r="963" spans="11:25" ht="12.75"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</row>
    <row r="964" spans="11:25" ht="12.75"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</row>
    <row r="965" spans="11:25" ht="12.75"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</row>
    <row r="966" spans="11:25" ht="12.75"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</row>
    <row r="967" spans="11:25" ht="12.75"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</row>
    <row r="968" spans="11:25" ht="12.75"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</row>
    <row r="969" spans="11:25" ht="12.75"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</row>
    <row r="970" spans="11:25" ht="12.75"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</row>
    <row r="971" spans="11:25" ht="12.75"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</row>
    <row r="972" spans="11:25" ht="12.75"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</row>
    <row r="973" spans="11:25" ht="12.75"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</row>
    <row r="974" spans="11:25" ht="12.75"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</row>
    <row r="975" spans="11:25" ht="12.75"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</row>
    <row r="976" spans="11:25" ht="12.75"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</row>
    <row r="977" spans="11:25" ht="12.75"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</row>
    <row r="978" spans="11:25" ht="12.75"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</row>
    <row r="979" spans="11:25" ht="12.75"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</row>
    <row r="980" spans="11:25" ht="12.75"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</row>
    <row r="981" spans="11:25" ht="12.75"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</row>
    <row r="982" spans="11:25" ht="12.75"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</row>
    <row r="983" spans="11:25" ht="12.75"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</row>
    <row r="984" spans="11:25" ht="12.75"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</row>
    <row r="985" spans="11:25" ht="12.75"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</row>
    <row r="986" spans="11:25" ht="12.75"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</row>
    <row r="987" spans="11:25" ht="12.75"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</row>
    <row r="988" spans="11:25" ht="12.75"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</row>
    <row r="989" spans="11:25" ht="12.75"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</row>
    <row r="990" spans="11:25" ht="12.75"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</row>
    <row r="991" spans="11:25" ht="12.75"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</row>
    <row r="992" spans="11:25" ht="12.75"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</row>
    <row r="993" spans="11:25" ht="12.75"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</row>
    <row r="994" spans="11:25" ht="12.75"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</row>
    <row r="995" spans="11:25" ht="12.75"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</row>
    <row r="996" spans="11:25" ht="12.75"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</row>
    <row r="997" spans="11:25" ht="12.75"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</row>
    <row r="998" spans="11:25" ht="12.75"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</row>
    <row r="999" spans="11:25" ht="12.75"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</row>
    <row r="1000" spans="11:25" ht="12.75"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</row>
    <row r="1001" spans="11:25" ht="12.75"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</row>
    <row r="1002" spans="11:25" ht="12.75"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</row>
    <row r="1003" spans="11:25" ht="12.75"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</row>
    <row r="1004" spans="11:25" ht="12.75"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</row>
    <row r="1005" spans="11:25" ht="12.75"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</row>
    <row r="1006" spans="11:25" ht="12.75"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</row>
    <row r="1007" spans="11:25" ht="12.75"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</row>
    <row r="1008" spans="11:25" ht="12.75"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</row>
    <row r="1009" spans="11:25" ht="12.75"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</row>
    <row r="1010" spans="11:25" ht="12.75"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</row>
    <row r="1011" spans="11:25" ht="12.75"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</row>
    <row r="1012" spans="11:25" ht="12.75"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</row>
    <row r="1013" spans="11:25" ht="12.75"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</row>
    <row r="1014" spans="11:25" ht="12.75"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</row>
    <row r="1015" spans="11:25" ht="12.75"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</row>
    <row r="1016" spans="11:25" ht="12.75"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</row>
    <row r="1017" spans="11:25" ht="12.75"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</row>
    <row r="1018" spans="11:25" ht="12.75"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</row>
    <row r="1019" spans="11:25" ht="12.75"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</row>
    <row r="1020" spans="11:25" ht="12.75"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</row>
    <row r="1021" spans="11:25" ht="12.75"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</row>
    <row r="1022" spans="11:25" ht="12.75"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</row>
    <row r="1023" spans="11:25" ht="12.75"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</row>
    <row r="1024" spans="11:25" ht="12.75"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</row>
    <row r="1025" spans="11:25" ht="12.75"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</row>
    <row r="1026" spans="11:25" ht="12.75"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</row>
    <row r="1027" spans="11:25" ht="12.75"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</row>
    <row r="1028" spans="11:25" ht="12.75"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</row>
    <row r="1029" spans="11:25" ht="12.75"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</row>
    <row r="1030" spans="11:25" ht="12.75"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</row>
    <row r="1031" spans="11:25" ht="12.75"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</row>
    <row r="1032" spans="11:25" ht="12.75"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</row>
    <row r="1033" spans="11:25" ht="12.75"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</row>
    <row r="1034" spans="11:25" ht="12.75"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</row>
    <row r="1035" spans="11:25" ht="12.75"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</row>
  </sheetData>
  <printOptions gridLines="1"/>
  <pageMargins left="0.75" right="0.75" top="1" bottom="1" header="0.5" footer="0.5"/>
  <pageSetup fitToWidth="2" fitToHeight="1" horizontalDpi="300" verticalDpi="300" orientation="landscape" scale="74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3"/>
  <sheetViews>
    <sheetView workbookViewId="0" topLeftCell="A1">
      <selection activeCell="F4" sqref="F4"/>
    </sheetView>
  </sheetViews>
  <sheetFormatPr defaultColWidth="9.140625" defaultRowHeight="12.75"/>
  <cols>
    <col min="1" max="1" width="7.28125" style="0" customWidth="1"/>
    <col min="2" max="2" width="13.28125" style="0" customWidth="1"/>
    <col min="3" max="3" width="11.7109375" style="0" customWidth="1"/>
    <col min="4" max="4" width="13.421875" style="0" customWidth="1"/>
    <col min="5" max="5" width="16.00390625" style="0" customWidth="1"/>
    <col min="6" max="6" width="11.140625" style="0" customWidth="1"/>
    <col min="8" max="8" width="39.00390625" style="0" customWidth="1"/>
    <col min="9" max="9" width="4.140625" style="0" customWidth="1"/>
    <col min="10" max="22" width="6.7109375" style="27" customWidth="1"/>
    <col min="23" max="23" width="9.140625" style="3" customWidth="1"/>
  </cols>
  <sheetData>
    <row r="1" spans="1:22" ht="18">
      <c r="A1" s="1"/>
      <c r="B1" s="1"/>
      <c r="C1" s="1"/>
      <c r="D1" s="9" t="s">
        <v>352</v>
      </c>
      <c r="E1" s="1"/>
      <c r="F1" s="1"/>
      <c r="G1" s="1"/>
      <c r="H1" s="1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ht="18">
      <c r="A2" s="1"/>
      <c r="B2" s="1"/>
      <c r="C2" s="1"/>
      <c r="D2" s="9" t="s">
        <v>305</v>
      </c>
      <c r="E2" s="1"/>
      <c r="F2" s="1"/>
      <c r="G2" s="1"/>
      <c r="H2" s="1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12.75">
      <c r="A3" s="1"/>
      <c r="B3" s="1"/>
      <c r="C3" s="1"/>
      <c r="D3" s="1"/>
      <c r="E3" s="1"/>
      <c r="F3" s="1"/>
      <c r="G3" s="1"/>
      <c r="H3" s="1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ht="23.25">
      <c r="A4" s="1"/>
      <c r="B4" s="1"/>
      <c r="C4" s="1"/>
      <c r="D4" s="22" t="s">
        <v>119</v>
      </c>
      <c r="E4" s="1"/>
      <c r="F4" s="1"/>
      <c r="G4" s="1"/>
      <c r="H4" s="1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ht="12.75">
      <c r="A5" s="1"/>
      <c r="B5" s="1"/>
      <c r="C5" s="1"/>
      <c r="D5" s="1"/>
      <c r="E5" s="1"/>
      <c r="F5" s="1"/>
      <c r="G5" s="1"/>
      <c r="H5" s="1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ht="12.75">
      <c r="A6" s="1"/>
      <c r="B6" s="1"/>
      <c r="C6" s="1"/>
      <c r="D6" s="1"/>
      <c r="E6" s="1"/>
      <c r="F6" s="1"/>
      <c r="G6" s="1"/>
      <c r="H6" s="1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12.75">
      <c r="A7" s="1"/>
      <c r="B7" s="1"/>
      <c r="C7" s="1"/>
      <c r="D7" s="1"/>
      <c r="E7" s="1"/>
      <c r="F7" s="1"/>
      <c r="G7" s="1"/>
      <c r="H7" s="1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3" s="2" customFormat="1" ht="12.75">
      <c r="A8" s="2" t="s">
        <v>3</v>
      </c>
      <c r="B8" s="2" t="s">
        <v>84</v>
      </c>
      <c r="C8" s="2" t="s">
        <v>1</v>
      </c>
      <c r="D8" s="2" t="s">
        <v>2</v>
      </c>
      <c r="E8" s="2" t="s">
        <v>4</v>
      </c>
      <c r="F8" s="2" t="s">
        <v>19</v>
      </c>
      <c r="G8" s="6" t="s">
        <v>20</v>
      </c>
      <c r="H8" s="4" t="s">
        <v>27</v>
      </c>
      <c r="J8" s="8" t="s">
        <v>5</v>
      </c>
      <c r="K8" s="8" t="s">
        <v>7</v>
      </c>
      <c r="L8" s="8" t="s">
        <v>8</v>
      </c>
      <c r="M8" s="8" t="s">
        <v>9</v>
      </c>
      <c r="N8" s="8" t="s">
        <v>45</v>
      </c>
      <c r="O8" s="8" t="s">
        <v>88</v>
      </c>
      <c r="P8" s="8" t="s">
        <v>10</v>
      </c>
      <c r="Q8" s="8" t="s">
        <v>11</v>
      </c>
      <c r="R8" s="8" t="s">
        <v>12</v>
      </c>
      <c r="S8" s="8" t="s">
        <v>13</v>
      </c>
      <c r="T8" s="8" t="s">
        <v>14</v>
      </c>
      <c r="U8" s="8" t="s">
        <v>95</v>
      </c>
      <c r="V8" s="8" t="s">
        <v>15</v>
      </c>
      <c r="W8" s="4" t="s">
        <v>120</v>
      </c>
    </row>
    <row r="9" spans="1:22" ht="12.75">
      <c r="A9" s="1"/>
      <c r="B9" s="1"/>
      <c r="C9" s="1"/>
      <c r="D9" s="1"/>
      <c r="E9" s="1"/>
      <c r="F9" s="1"/>
      <c r="G9" s="1"/>
      <c r="H9" s="1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3" ht="12.75">
      <c r="A10" s="1">
        <v>220</v>
      </c>
      <c r="B10" s="1" t="s">
        <v>113</v>
      </c>
      <c r="C10" s="1">
        <v>38</v>
      </c>
      <c r="D10" s="1" t="s">
        <v>114</v>
      </c>
      <c r="E10" s="1" t="s">
        <v>26</v>
      </c>
      <c r="F10" s="1">
        <v>100</v>
      </c>
      <c r="G10" s="1">
        <v>7.9</v>
      </c>
      <c r="H10" s="1" t="s">
        <v>121</v>
      </c>
      <c r="J10" s="7">
        <v>9.419</v>
      </c>
      <c r="K10" s="7">
        <v>0</v>
      </c>
      <c r="L10" s="7">
        <v>0</v>
      </c>
      <c r="M10" s="7">
        <v>0.36</v>
      </c>
      <c r="N10" s="7">
        <v>0</v>
      </c>
      <c r="O10" s="7">
        <v>3.218</v>
      </c>
      <c r="P10" s="7">
        <v>0</v>
      </c>
      <c r="Q10" s="7">
        <v>0</v>
      </c>
      <c r="R10" s="7">
        <v>0</v>
      </c>
      <c r="S10" s="7">
        <v>0.61</v>
      </c>
      <c r="T10" s="7">
        <v>77.949</v>
      </c>
      <c r="U10" s="7">
        <v>0.327</v>
      </c>
      <c r="V10" s="7">
        <v>8.117</v>
      </c>
      <c r="W10" s="3">
        <f>T10/(T10+V10)</f>
        <v>0.9056886575418864</v>
      </c>
    </row>
    <row r="11" spans="1:23" s="1" customFormat="1" ht="12.75">
      <c r="A11" s="1">
        <v>233</v>
      </c>
      <c r="B11" s="1" t="s">
        <v>132</v>
      </c>
      <c r="C11" s="1">
        <v>38</v>
      </c>
      <c r="D11" s="1" t="s">
        <v>133</v>
      </c>
      <c r="E11" s="1" t="s">
        <v>26</v>
      </c>
      <c r="F11" s="1">
        <v>150</v>
      </c>
      <c r="G11" s="1">
        <v>7.9</v>
      </c>
      <c r="H11" s="1" t="s">
        <v>134</v>
      </c>
      <c r="J11" s="7">
        <v>0</v>
      </c>
      <c r="K11" s="7">
        <v>0</v>
      </c>
      <c r="L11" s="7">
        <v>0</v>
      </c>
      <c r="M11" s="7">
        <v>0.431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90.817</v>
      </c>
      <c r="U11" s="7">
        <v>0.273</v>
      </c>
      <c r="V11" s="7">
        <v>8.79</v>
      </c>
      <c r="W11" s="3">
        <f>T11/(T11+V11)</f>
        <v>0.9117531900368447</v>
      </c>
    </row>
    <row r="12" spans="1:23" s="1" customFormat="1" ht="12.75">
      <c r="A12" s="1">
        <v>553</v>
      </c>
      <c r="B12" s="1" t="s">
        <v>290</v>
      </c>
      <c r="C12" s="1">
        <v>77</v>
      </c>
      <c r="D12" s="1" t="s">
        <v>291</v>
      </c>
      <c r="E12" s="1" t="s">
        <v>26</v>
      </c>
      <c r="F12" s="1">
        <v>150</v>
      </c>
      <c r="G12" s="1">
        <v>7.9</v>
      </c>
      <c r="H12" s="1" t="s">
        <v>292</v>
      </c>
      <c r="J12" s="7">
        <v>1.188</v>
      </c>
      <c r="K12" s="7">
        <v>0</v>
      </c>
      <c r="L12" s="7">
        <v>0</v>
      </c>
      <c r="M12" s="7">
        <v>0</v>
      </c>
      <c r="N12" s="7">
        <v>0.299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93.122</v>
      </c>
      <c r="U12" s="7">
        <v>0</v>
      </c>
      <c r="V12" s="7">
        <v>5.391</v>
      </c>
      <c r="W12" s="3">
        <f>T12/(T12+V12)</f>
        <v>0.9452762579558027</v>
      </c>
    </row>
    <row r="13" spans="1:23" ht="12.75">
      <c r="A13" s="1">
        <v>563</v>
      </c>
      <c r="B13" s="1" t="s">
        <v>302</v>
      </c>
      <c r="C13" s="1">
        <v>57</v>
      </c>
      <c r="D13" s="1" t="s">
        <v>303</v>
      </c>
      <c r="E13" s="1" t="s">
        <v>26</v>
      </c>
      <c r="F13" s="1">
        <v>100</v>
      </c>
      <c r="G13" s="1">
        <v>7.9</v>
      </c>
      <c r="H13" s="1" t="s">
        <v>304</v>
      </c>
      <c r="J13" s="37">
        <v>9.032</v>
      </c>
      <c r="K13" s="27">
        <v>0</v>
      </c>
      <c r="L13" s="37">
        <v>1.093</v>
      </c>
      <c r="M13" s="37">
        <v>10.576</v>
      </c>
      <c r="N13" s="27">
        <v>0</v>
      </c>
      <c r="O13" s="37">
        <v>0.721</v>
      </c>
      <c r="P13" s="27">
        <v>0</v>
      </c>
      <c r="Q13" s="27">
        <v>0</v>
      </c>
      <c r="R13" s="27">
        <v>0</v>
      </c>
      <c r="S13" s="27">
        <v>0</v>
      </c>
      <c r="T13" s="37">
        <v>74.356</v>
      </c>
      <c r="U13" s="27">
        <v>0</v>
      </c>
      <c r="V13" s="37">
        <v>4.221</v>
      </c>
      <c r="W13" s="3">
        <f>T13/(T13+V13)</f>
        <v>0.9462819909133715</v>
      </c>
    </row>
    <row r="14" ht="12.75"/>
    <row r="15" ht="12.75"/>
  </sheetData>
  <printOptions/>
  <pageMargins left="0.75" right="0.75" top="1" bottom="1" header="0.5" footer="0.5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Z12"/>
  <sheetViews>
    <sheetView workbookViewId="0" topLeftCell="A1">
      <selection activeCell="D1" sqref="D1"/>
    </sheetView>
  </sheetViews>
  <sheetFormatPr defaultColWidth="9.140625" defaultRowHeight="12.75"/>
  <cols>
    <col min="2" max="2" width="16.140625" style="0" customWidth="1"/>
    <col min="4" max="4" width="19.8515625" style="0" customWidth="1"/>
    <col min="5" max="5" width="16.421875" style="0" customWidth="1"/>
    <col min="6" max="6" width="13.00390625" style="0" customWidth="1"/>
    <col min="8" max="8" width="36.57421875" style="0" customWidth="1"/>
    <col min="10" max="22" width="9.140625" style="7" customWidth="1"/>
    <col min="23" max="23" width="3.140625" style="0" customWidth="1"/>
    <col min="24" max="24" width="26.28125" style="37" customWidth="1"/>
    <col min="25" max="25" width="13.421875" style="37" customWidth="1"/>
    <col min="26" max="26" width="9.140625" style="38" customWidth="1"/>
  </cols>
  <sheetData>
    <row r="1" spans="1:23" ht="18">
      <c r="A1" s="1"/>
      <c r="B1" s="1"/>
      <c r="C1" s="1"/>
      <c r="D1" s="9" t="s">
        <v>347</v>
      </c>
      <c r="E1" s="1"/>
      <c r="F1" s="1"/>
      <c r="G1" s="1"/>
      <c r="H1" s="1"/>
      <c r="W1" s="3"/>
    </row>
    <row r="2" spans="1:23" ht="18">
      <c r="A2" s="1"/>
      <c r="B2" s="1"/>
      <c r="C2" s="1"/>
      <c r="D2" s="9" t="s">
        <v>113</v>
      </c>
      <c r="E2" s="1"/>
      <c r="F2" s="1"/>
      <c r="G2" s="1"/>
      <c r="H2" s="1"/>
      <c r="W2" s="3"/>
    </row>
    <row r="3" spans="1:23" ht="12.75">
      <c r="A3" s="1"/>
      <c r="B3" s="1"/>
      <c r="C3" s="1"/>
      <c r="D3" s="1"/>
      <c r="E3" s="1"/>
      <c r="F3" s="1"/>
      <c r="G3" s="1"/>
      <c r="H3" s="1"/>
      <c r="W3" s="3"/>
    </row>
    <row r="4" spans="1:23" ht="23.25">
      <c r="A4" s="1"/>
      <c r="B4" s="1"/>
      <c r="C4" s="1"/>
      <c r="D4" s="22" t="s">
        <v>122</v>
      </c>
      <c r="E4" s="1"/>
      <c r="F4" s="1"/>
      <c r="G4" s="1"/>
      <c r="H4" s="1"/>
      <c r="W4" s="3"/>
    </row>
    <row r="5" spans="1:23" ht="12.75">
      <c r="A5" s="1"/>
      <c r="B5" s="1"/>
      <c r="C5" s="1"/>
      <c r="D5" s="1"/>
      <c r="E5" s="1"/>
      <c r="F5" s="1"/>
      <c r="G5" s="1"/>
      <c r="H5" s="1"/>
      <c r="W5" s="3"/>
    </row>
    <row r="6" spans="1:23" ht="12.75">
      <c r="A6" s="1"/>
      <c r="B6" s="1"/>
      <c r="C6" s="1"/>
      <c r="D6" s="1"/>
      <c r="E6" s="1"/>
      <c r="F6" s="1"/>
      <c r="G6" s="1"/>
      <c r="H6" s="1"/>
      <c r="W6" s="3"/>
    </row>
    <row r="7" spans="1:23" ht="12.75">
      <c r="A7" s="1"/>
      <c r="B7" s="1"/>
      <c r="C7" s="1"/>
      <c r="D7" s="1"/>
      <c r="E7" s="1"/>
      <c r="F7" s="1"/>
      <c r="G7" s="1"/>
      <c r="H7" s="1"/>
      <c r="W7" s="3"/>
    </row>
    <row r="8" spans="1:26" s="2" customFormat="1" ht="12.75">
      <c r="A8" s="2" t="s">
        <v>3</v>
      </c>
      <c r="B8" s="2" t="s">
        <v>84</v>
      </c>
      <c r="C8" s="2" t="s">
        <v>1</v>
      </c>
      <c r="D8" s="2" t="s">
        <v>2</v>
      </c>
      <c r="E8" s="2" t="s">
        <v>4</v>
      </c>
      <c r="F8" s="2" t="s">
        <v>19</v>
      </c>
      <c r="G8" s="6" t="s">
        <v>20</v>
      </c>
      <c r="H8" s="4" t="s">
        <v>27</v>
      </c>
      <c r="J8" s="8" t="s">
        <v>5</v>
      </c>
      <c r="K8" s="8" t="s">
        <v>7</v>
      </c>
      <c r="L8" s="8" t="s">
        <v>8</v>
      </c>
      <c r="M8" s="8" t="s">
        <v>9</v>
      </c>
      <c r="N8" s="8" t="s">
        <v>88</v>
      </c>
      <c r="O8" s="8" t="s">
        <v>10</v>
      </c>
      <c r="P8" s="8" t="s">
        <v>11</v>
      </c>
      <c r="Q8" s="8" t="s">
        <v>24</v>
      </c>
      <c r="R8" s="8" t="s">
        <v>100</v>
      </c>
      <c r="S8" s="8" t="s">
        <v>12</v>
      </c>
      <c r="T8" s="8" t="s">
        <v>13</v>
      </c>
      <c r="U8" s="8" t="s">
        <v>14</v>
      </c>
      <c r="V8" s="8" t="s">
        <v>15</v>
      </c>
      <c r="W8" s="4"/>
      <c r="X8" s="4" t="s">
        <v>163</v>
      </c>
      <c r="Y8" s="4" t="s">
        <v>164</v>
      </c>
      <c r="Z8" s="6" t="s">
        <v>165</v>
      </c>
    </row>
    <row r="9" spans="1:23" ht="12.75">
      <c r="A9" s="1"/>
      <c r="B9" s="1"/>
      <c r="C9" s="1"/>
      <c r="D9" s="1"/>
      <c r="E9" s="1"/>
      <c r="F9" s="1"/>
      <c r="G9" s="1"/>
      <c r="H9" s="1"/>
      <c r="W9" s="3"/>
    </row>
    <row r="10" spans="1:22" ht="12.75">
      <c r="A10" s="1">
        <v>221</v>
      </c>
      <c r="B10" s="1" t="s">
        <v>113</v>
      </c>
      <c r="C10" s="1">
        <v>58</v>
      </c>
      <c r="D10" s="1" t="s">
        <v>123</v>
      </c>
      <c r="E10" s="1" t="s">
        <v>26</v>
      </c>
      <c r="F10" s="1">
        <v>100</v>
      </c>
      <c r="G10" s="1">
        <v>5.2</v>
      </c>
      <c r="H10" s="1" t="s">
        <v>124</v>
      </c>
      <c r="J10" s="7">
        <v>61.094</v>
      </c>
      <c r="K10" s="7">
        <v>0.145</v>
      </c>
      <c r="L10" s="7">
        <v>0.041</v>
      </c>
      <c r="M10" s="7">
        <v>1.394</v>
      </c>
      <c r="N10" s="7">
        <v>0</v>
      </c>
      <c r="O10" s="7">
        <v>0</v>
      </c>
      <c r="P10" s="7">
        <v>0.025</v>
      </c>
      <c r="Q10" s="7">
        <v>0</v>
      </c>
      <c r="R10" s="7">
        <v>0</v>
      </c>
      <c r="S10" s="7">
        <v>0</v>
      </c>
      <c r="T10" s="7">
        <v>0</v>
      </c>
      <c r="U10" s="7">
        <v>37.158</v>
      </c>
      <c r="V10" s="7">
        <v>0.142</v>
      </c>
    </row>
    <row r="11" spans="1:26" s="1" customFormat="1" ht="12.75">
      <c r="A11" s="1">
        <v>253</v>
      </c>
      <c r="B11" s="1" t="s">
        <v>154</v>
      </c>
      <c r="C11" s="1">
        <v>77</v>
      </c>
      <c r="D11" s="1" t="s">
        <v>159</v>
      </c>
      <c r="E11" s="1" t="s">
        <v>26</v>
      </c>
      <c r="F11" s="1">
        <v>100</v>
      </c>
      <c r="G11" s="1">
        <v>4.7</v>
      </c>
      <c r="H11" s="1" t="s">
        <v>160</v>
      </c>
      <c r="J11" s="7">
        <v>58.445</v>
      </c>
      <c r="K11" s="7">
        <v>2.491</v>
      </c>
      <c r="L11" s="7">
        <v>13.367</v>
      </c>
      <c r="M11" s="7">
        <v>0.678</v>
      </c>
      <c r="N11" s="7">
        <v>0</v>
      </c>
      <c r="O11" s="7">
        <v>0</v>
      </c>
      <c r="P11" s="7">
        <v>0</v>
      </c>
      <c r="Q11" s="7">
        <v>0.904</v>
      </c>
      <c r="R11" s="7">
        <v>0.172</v>
      </c>
      <c r="S11" s="7">
        <v>9.774</v>
      </c>
      <c r="T11" s="7">
        <v>0.032</v>
      </c>
      <c r="U11" s="7">
        <v>14.137</v>
      </c>
      <c r="V11" s="7">
        <v>0</v>
      </c>
      <c r="X11" s="3">
        <f>J11/(K11+L11+Q11+R11+S11+T11+U11)</f>
        <v>1.4297771362869096</v>
      </c>
      <c r="Y11" s="3">
        <v>1.33</v>
      </c>
      <c r="Z11" s="5">
        <f>(X11-Y11)/Y11*100</f>
        <v>7.502040322324024</v>
      </c>
    </row>
    <row r="12" spans="1:26" s="1" customFormat="1" ht="12.75">
      <c r="A12" s="1">
        <v>331</v>
      </c>
      <c r="B12" s="1" t="s">
        <v>234</v>
      </c>
      <c r="C12" s="1">
        <v>141</v>
      </c>
      <c r="D12" s="1" t="s">
        <v>235</v>
      </c>
      <c r="E12" s="1" t="s">
        <v>26</v>
      </c>
      <c r="F12" s="1">
        <v>80</v>
      </c>
      <c r="G12" s="1">
        <v>4.7</v>
      </c>
      <c r="H12" s="1" t="s">
        <v>245</v>
      </c>
      <c r="J12" s="7">
        <v>65.066</v>
      </c>
      <c r="K12" s="7">
        <v>4.086</v>
      </c>
      <c r="L12" s="7">
        <v>4.084</v>
      </c>
      <c r="M12" s="7">
        <v>1.224</v>
      </c>
      <c r="N12" s="7">
        <v>0</v>
      </c>
      <c r="O12" s="7">
        <v>0</v>
      </c>
      <c r="P12" s="7">
        <v>0.059</v>
      </c>
      <c r="Q12" s="7">
        <v>0.225</v>
      </c>
      <c r="R12" s="7">
        <v>0.16</v>
      </c>
      <c r="S12" s="7">
        <v>17.144</v>
      </c>
      <c r="T12" s="7" t="s">
        <v>246</v>
      </c>
      <c r="U12" s="7">
        <v>7.953</v>
      </c>
      <c r="V12" s="7">
        <v>0</v>
      </c>
      <c r="X12" s="3" t="e">
        <f>J12/(K12+L12+Q12+R12+S12+T12+U12)</f>
        <v>#VALUE!</v>
      </c>
      <c r="Y12" s="3">
        <v>1.33</v>
      </c>
      <c r="Z12" s="5" t="e">
        <f>(X12-Y12)/Y12*100</f>
        <v>#VALUE!</v>
      </c>
    </row>
    <row r="13" ht="12.75"/>
    <row r="14" ht="12.75"/>
    <row r="15" ht="12.75"/>
  </sheetData>
  <printOptions/>
  <pageMargins left="0.75" right="0.75" top="1" bottom="1" header="0.5" footer="0.5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2:Z34"/>
  <sheetViews>
    <sheetView workbookViewId="0" topLeftCell="A1">
      <selection activeCell="F2" sqref="F2"/>
    </sheetView>
  </sheetViews>
  <sheetFormatPr defaultColWidth="9.140625" defaultRowHeight="12.75"/>
  <cols>
    <col min="2" max="2" width="9.140625" style="35" customWidth="1"/>
    <col min="3" max="3" width="11.140625" style="0" customWidth="1"/>
    <col min="4" max="4" width="18.421875" style="0" customWidth="1"/>
    <col min="5" max="5" width="12.28125" style="35" customWidth="1"/>
    <col min="6" max="6" width="10.421875" style="35" customWidth="1"/>
    <col min="7" max="7" width="42.8515625" style="0" customWidth="1"/>
    <col min="8" max="8" width="4.7109375" style="0" customWidth="1"/>
    <col min="9" max="9" width="6.57421875" style="27" customWidth="1"/>
    <col min="10" max="19" width="9.28125" style="27" customWidth="1"/>
    <col min="20" max="20" width="3.7109375" style="27" customWidth="1"/>
    <col min="21" max="21" width="5.8515625" style="27" customWidth="1"/>
    <col min="22" max="22" width="17.00390625" style="27" customWidth="1"/>
    <col min="23" max="23" width="6.140625" style="0" customWidth="1"/>
    <col min="24" max="24" width="15.28125" style="0" customWidth="1"/>
    <col min="25" max="25" width="9.8515625" style="0" customWidth="1"/>
  </cols>
  <sheetData>
    <row r="1" ht="12.75"/>
    <row r="2" ht="20.25">
      <c r="D2" s="75" t="s">
        <v>348</v>
      </c>
    </row>
    <row r="3" ht="12.75"/>
    <row r="4" ht="12.75"/>
    <row r="5" spans="1:26" s="2" customFormat="1" ht="12.75">
      <c r="A5" s="2" t="s">
        <v>3</v>
      </c>
      <c r="B5" s="33" t="s">
        <v>1</v>
      </c>
      <c r="C5" s="2" t="s">
        <v>2</v>
      </c>
      <c r="D5" s="2" t="s">
        <v>4</v>
      </c>
      <c r="E5" s="33" t="s">
        <v>19</v>
      </c>
      <c r="F5" s="33" t="s">
        <v>20</v>
      </c>
      <c r="G5" s="4" t="s">
        <v>27</v>
      </c>
      <c r="I5" s="8" t="s">
        <v>5</v>
      </c>
      <c r="J5" s="8" t="s">
        <v>6</v>
      </c>
      <c r="K5" s="8" t="s">
        <v>7</v>
      </c>
      <c r="L5" s="8" t="s">
        <v>8</v>
      </c>
      <c r="M5" s="8" t="s">
        <v>9</v>
      </c>
      <c r="N5" s="8" t="s">
        <v>10</v>
      </c>
      <c r="O5" s="8" t="s">
        <v>11</v>
      </c>
      <c r="P5" s="8" t="s">
        <v>12</v>
      </c>
      <c r="Q5" s="8" t="s">
        <v>13</v>
      </c>
      <c r="R5" s="8" t="s">
        <v>14</v>
      </c>
      <c r="S5" s="8"/>
      <c r="T5" s="8"/>
      <c r="U5" s="8" t="s">
        <v>21</v>
      </c>
      <c r="V5" s="8" t="s">
        <v>22</v>
      </c>
      <c r="W5" s="8" t="s">
        <v>23</v>
      </c>
      <c r="X5" s="4" t="s">
        <v>30</v>
      </c>
      <c r="Y5" s="4" t="s">
        <v>76</v>
      </c>
      <c r="Z5" s="13"/>
    </row>
    <row r="6" spans="2:26" s="2" customFormat="1" ht="12.75">
      <c r="B6" s="33"/>
      <c r="E6" s="33"/>
      <c r="F6" s="33"/>
      <c r="G6" s="4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4"/>
      <c r="Y6" s="4"/>
      <c r="Z6" s="13"/>
    </row>
    <row r="7" spans="2:26" s="2" customFormat="1" ht="15.75">
      <c r="B7" s="33"/>
      <c r="D7" s="47" t="s">
        <v>16</v>
      </c>
      <c r="E7" s="33"/>
      <c r="F7" s="33"/>
      <c r="G7" s="4"/>
      <c r="I7" s="8"/>
      <c r="J7" s="8"/>
      <c r="K7" s="8"/>
      <c r="L7" s="8"/>
      <c r="M7" s="47" t="s">
        <v>16</v>
      </c>
      <c r="N7" s="8"/>
      <c r="O7" s="8"/>
      <c r="P7" s="8"/>
      <c r="Q7" s="8"/>
      <c r="R7" s="8"/>
      <c r="S7" s="8"/>
      <c r="T7" s="8"/>
      <c r="U7" s="8"/>
      <c r="V7" s="8"/>
      <c r="W7" s="8"/>
      <c r="X7" s="4"/>
      <c r="Y7" s="4"/>
      <c r="Z7" s="13"/>
    </row>
    <row r="8" spans="2:26" s="2" customFormat="1" ht="12.75">
      <c r="B8" s="33"/>
      <c r="E8" s="33"/>
      <c r="F8" s="33"/>
      <c r="G8" s="4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4"/>
      <c r="Y8" s="4"/>
      <c r="Z8" s="13"/>
    </row>
    <row r="9" spans="2:26" s="2" customFormat="1" ht="12.75">
      <c r="B9" s="33"/>
      <c r="E9" s="33"/>
      <c r="F9" s="33"/>
      <c r="G9" s="4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4"/>
      <c r="Y9" s="4"/>
      <c r="Z9" s="13"/>
    </row>
    <row r="10" spans="1:26" s="30" customFormat="1" ht="12.75">
      <c r="A10" s="31">
        <v>206</v>
      </c>
      <c r="B10" s="31">
        <v>56</v>
      </c>
      <c r="C10" s="30" t="s">
        <v>111</v>
      </c>
      <c r="D10" s="30" t="s">
        <v>26</v>
      </c>
      <c r="E10" s="31">
        <v>80</v>
      </c>
      <c r="F10" s="31">
        <v>2.7</v>
      </c>
      <c r="G10" s="30" t="s">
        <v>150</v>
      </c>
      <c r="I10" s="29">
        <v>58.753</v>
      </c>
      <c r="J10" s="29">
        <v>6.361</v>
      </c>
      <c r="K10" s="29">
        <v>7.805</v>
      </c>
      <c r="L10" s="29">
        <v>0.276</v>
      </c>
      <c r="M10" s="29">
        <v>23.888</v>
      </c>
      <c r="N10" s="29">
        <v>1.926</v>
      </c>
      <c r="O10" s="29">
        <v>0.113</v>
      </c>
      <c r="P10" s="29">
        <v>0.067</v>
      </c>
      <c r="Q10" s="29">
        <v>0.121</v>
      </c>
      <c r="R10" s="29">
        <v>0.69</v>
      </c>
      <c r="S10" s="29"/>
      <c r="U10" s="30">
        <f>I10/M10</f>
        <v>2.4595194239785663</v>
      </c>
      <c r="V10" s="30">
        <f>(J10+K10+L10+N10+O10+P10+Q10+R10)/M10</f>
        <v>0.7266828533154721</v>
      </c>
      <c r="Y10" s="30" t="s">
        <v>151</v>
      </c>
      <c r="Z10" s="26"/>
    </row>
    <row r="11" spans="1:26" s="28" customFormat="1" ht="12.75">
      <c r="A11" s="28">
        <v>211</v>
      </c>
      <c r="B11" s="31">
        <v>56</v>
      </c>
      <c r="C11" s="30" t="s">
        <v>111</v>
      </c>
      <c r="D11" s="30" t="s">
        <v>26</v>
      </c>
      <c r="E11" s="31">
        <v>120</v>
      </c>
      <c r="F11" s="31">
        <v>2.7</v>
      </c>
      <c r="G11" s="29" t="s">
        <v>152</v>
      </c>
      <c r="I11" s="30">
        <v>60.025</v>
      </c>
      <c r="J11" s="30">
        <v>5.785</v>
      </c>
      <c r="K11" s="30">
        <v>7.495</v>
      </c>
      <c r="L11" s="30">
        <v>0.451</v>
      </c>
      <c r="M11" s="30">
        <v>23.728</v>
      </c>
      <c r="N11" s="30">
        <v>1.478</v>
      </c>
      <c r="O11" s="30">
        <v>0.08</v>
      </c>
      <c r="P11" s="30">
        <v>0.052</v>
      </c>
      <c r="Q11" s="30">
        <v>0.131</v>
      </c>
      <c r="R11" s="30">
        <v>0.775</v>
      </c>
      <c r="S11" s="30"/>
      <c r="T11" s="30"/>
      <c r="U11" s="30">
        <f>I11/M11</f>
        <v>2.5297117329737016</v>
      </c>
      <c r="V11" s="30">
        <f>(J11+K11+L11+N11+O11+P11+Q11+R11)/M11</f>
        <v>0.6847184760620364</v>
      </c>
      <c r="W11" s="30"/>
      <c r="X11" s="29"/>
      <c r="Y11" s="29"/>
      <c r="Z11" s="12"/>
    </row>
    <row r="12" spans="1:26" s="28" customFormat="1" ht="12.75">
      <c r="A12" s="28">
        <v>212</v>
      </c>
      <c r="B12" s="31">
        <v>56</v>
      </c>
      <c r="C12" s="30" t="s">
        <v>111</v>
      </c>
      <c r="D12" s="30" t="s">
        <v>26</v>
      </c>
      <c r="E12" s="31">
        <v>120</v>
      </c>
      <c r="F12" s="31">
        <v>2.7</v>
      </c>
      <c r="G12" s="29" t="s">
        <v>152</v>
      </c>
      <c r="I12" s="30">
        <v>60.313</v>
      </c>
      <c r="J12" s="30">
        <v>5.756</v>
      </c>
      <c r="K12" s="30">
        <v>7.512</v>
      </c>
      <c r="L12" s="30">
        <v>0.332</v>
      </c>
      <c r="M12" s="30">
        <v>23.798</v>
      </c>
      <c r="N12" s="30">
        <v>1.255</v>
      </c>
      <c r="O12" s="30">
        <v>0.084</v>
      </c>
      <c r="P12" s="30">
        <v>0.057</v>
      </c>
      <c r="Q12" s="30">
        <v>0.113</v>
      </c>
      <c r="R12" s="30">
        <v>0.733</v>
      </c>
      <c r="S12" s="30"/>
      <c r="T12" s="30"/>
      <c r="U12" s="30">
        <f>I12/M12</f>
        <v>2.5343726363559966</v>
      </c>
      <c r="V12" s="30">
        <f>(J12+K12+L12+N12+O12+P12+Q12+R12)/M12</f>
        <v>0.6656861921169847</v>
      </c>
      <c r="W12" s="30"/>
      <c r="X12" s="29"/>
      <c r="Y12" s="29"/>
      <c r="Z12" s="12"/>
    </row>
    <row r="13" spans="1:26" s="32" customFormat="1" ht="12.75">
      <c r="A13" s="28"/>
      <c r="B13" s="31"/>
      <c r="C13" s="28"/>
      <c r="D13" s="28"/>
      <c r="E13" s="31"/>
      <c r="F13" s="31"/>
      <c r="G13" s="29"/>
      <c r="H13" s="28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6"/>
      <c r="U13" s="30"/>
      <c r="V13" s="30"/>
      <c r="W13" s="30"/>
      <c r="X13" s="29"/>
      <c r="Y13" s="29"/>
      <c r="Z13" s="12"/>
    </row>
    <row r="14" spans="2:22" s="32" customFormat="1" ht="12.75">
      <c r="B14" s="34"/>
      <c r="E14" s="34"/>
      <c r="F14" s="34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</row>
    <row r="15" spans="2:22" s="32" customFormat="1" ht="12.75">
      <c r="B15" s="34"/>
      <c r="E15" s="34"/>
      <c r="F15" s="34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</row>
    <row r="16" spans="2:22" s="32" customFormat="1" ht="15.75">
      <c r="B16" s="34"/>
      <c r="D16" s="65" t="s">
        <v>247</v>
      </c>
      <c r="E16" s="34"/>
      <c r="F16" s="34"/>
      <c r="I16" s="36"/>
      <c r="J16" s="36"/>
      <c r="K16" s="36"/>
      <c r="L16" s="36"/>
      <c r="M16" s="65" t="s">
        <v>247</v>
      </c>
      <c r="N16" s="36"/>
      <c r="O16" s="36"/>
      <c r="P16" s="36"/>
      <c r="Q16" s="36"/>
      <c r="R16" s="36"/>
      <c r="S16" s="36"/>
      <c r="T16" s="36"/>
      <c r="U16" s="36"/>
      <c r="V16" s="36"/>
    </row>
    <row r="17" spans="2:22" s="32" customFormat="1" ht="12.75">
      <c r="B17" s="34"/>
      <c r="E17" s="34"/>
      <c r="F17" s="34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</row>
    <row r="18" spans="2:22" s="32" customFormat="1" ht="12.75">
      <c r="B18" s="34"/>
      <c r="E18" s="34"/>
      <c r="F18" s="34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</row>
    <row r="19" spans="1:22" s="32" customFormat="1" ht="12.75">
      <c r="A19" s="2" t="s">
        <v>3</v>
      </c>
      <c r="B19" s="33" t="s">
        <v>1</v>
      </c>
      <c r="C19" s="2" t="s">
        <v>2</v>
      </c>
      <c r="D19" s="2" t="s">
        <v>4</v>
      </c>
      <c r="E19" s="33" t="s">
        <v>19</v>
      </c>
      <c r="F19" s="33" t="s">
        <v>20</v>
      </c>
      <c r="G19" s="4" t="s">
        <v>27</v>
      </c>
      <c r="I19" s="36"/>
      <c r="J19" s="36"/>
      <c r="K19" s="36"/>
      <c r="M19" s="36"/>
      <c r="N19" s="36"/>
      <c r="O19" s="36"/>
      <c r="P19" s="36"/>
      <c r="Q19" s="36"/>
      <c r="R19" s="36"/>
      <c r="S19" s="36"/>
      <c r="T19" s="36"/>
      <c r="U19" s="36"/>
      <c r="V19" s="36"/>
    </row>
    <row r="20" spans="1:22" s="60" customFormat="1" ht="12.75">
      <c r="A20" s="2"/>
      <c r="B20" s="33"/>
      <c r="C20" s="2"/>
      <c r="D20" s="2"/>
      <c r="E20" s="33"/>
      <c r="F20" s="33"/>
      <c r="G20" s="4"/>
      <c r="I20" s="66"/>
      <c r="J20" s="8" t="s">
        <v>249</v>
      </c>
      <c r="K20" s="8" t="s">
        <v>250</v>
      </c>
      <c r="L20" s="8" t="s">
        <v>251</v>
      </c>
      <c r="M20" s="8" t="s">
        <v>252</v>
      </c>
      <c r="N20" s="8" t="s">
        <v>254</v>
      </c>
      <c r="O20" s="8" t="s">
        <v>255</v>
      </c>
      <c r="P20" s="8" t="s">
        <v>258</v>
      </c>
      <c r="Q20" s="8" t="s">
        <v>259</v>
      </c>
      <c r="R20" s="8" t="s">
        <v>260</v>
      </c>
      <c r="S20" s="66" t="s">
        <v>194</v>
      </c>
      <c r="T20" s="66"/>
      <c r="U20" s="66"/>
      <c r="V20" s="66"/>
    </row>
    <row r="21" spans="1:22" s="32" customFormat="1" ht="12.75">
      <c r="A21" s="31">
        <v>206</v>
      </c>
      <c r="B21" s="31">
        <v>56</v>
      </c>
      <c r="C21" s="30" t="s">
        <v>111</v>
      </c>
      <c r="D21" s="30" t="s">
        <v>26</v>
      </c>
      <c r="E21" s="31">
        <v>80</v>
      </c>
      <c r="F21" s="31">
        <v>2.7</v>
      </c>
      <c r="G21" s="30" t="s">
        <v>150</v>
      </c>
      <c r="I21" s="36"/>
      <c r="J21" s="36">
        <f>J10*61.98/2</f>
        <v>197.12739</v>
      </c>
      <c r="K21" s="36">
        <f>K10*40.3</f>
        <v>314.5415</v>
      </c>
      <c r="L21" s="36">
        <f>L10*101.96/2</f>
        <v>14.07048</v>
      </c>
      <c r="M21" s="36">
        <f>M10*60.08</f>
        <v>1435.1910400000002</v>
      </c>
      <c r="N21" s="36">
        <f>N10*94.2/2</f>
        <v>90.7146</v>
      </c>
      <c r="O21" s="36">
        <f>O10*56.08</f>
        <v>6.33704</v>
      </c>
      <c r="P21" s="36">
        <f>P10*151.99/2</f>
        <v>5.091665000000001</v>
      </c>
      <c r="Q21" s="36">
        <f>Q10*70.94</f>
        <v>8.583739999999999</v>
      </c>
      <c r="R21" s="36">
        <f>R10*71.85</f>
        <v>49.576499999999996</v>
      </c>
      <c r="S21" s="36">
        <f>SUM(J21:R21)</f>
        <v>2121.233955</v>
      </c>
      <c r="T21" s="36"/>
      <c r="U21" s="36"/>
      <c r="V21" s="36"/>
    </row>
    <row r="22" spans="1:22" s="32" customFormat="1" ht="12.75">
      <c r="A22" s="28">
        <v>211</v>
      </c>
      <c r="B22" s="31">
        <v>56</v>
      </c>
      <c r="C22" s="30" t="s">
        <v>111</v>
      </c>
      <c r="D22" s="30" t="s">
        <v>26</v>
      </c>
      <c r="E22" s="31">
        <v>120</v>
      </c>
      <c r="F22" s="31">
        <v>2.7</v>
      </c>
      <c r="G22" s="29" t="s">
        <v>152</v>
      </c>
      <c r="I22" s="36"/>
      <c r="J22" s="36">
        <f>J11*61.98/2</f>
        <v>179.27715</v>
      </c>
      <c r="K22" s="36">
        <f>K11*40.3</f>
        <v>302.0485</v>
      </c>
      <c r="L22" s="36">
        <f>L11*101.96/2</f>
        <v>22.991979999999998</v>
      </c>
      <c r="M22" s="36">
        <f>M11*60.08</f>
        <v>1425.57824</v>
      </c>
      <c r="N22" s="36">
        <f>N11*94.2/2</f>
        <v>69.6138</v>
      </c>
      <c r="O22" s="36">
        <f>O11*56.08</f>
        <v>4.4864</v>
      </c>
      <c r="P22" s="36">
        <f>P11*151.99/2</f>
        <v>3.95174</v>
      </c>
      <c r="Q22" s="36">
        <f>Q11*70.94</f>
        <v>9.29314</v>
      </c>
      <c r="R22" s="36">
        <f>R11*71.85</f>
        <v>55.683749999999996</v>
      </c>
      <c r="S22" s="36">
        <f>SUM(J22:R22)</f>
        <v>2072.9247</v>
      </c>
      <c r="T22" s="36"/>
      <c r="U22" s="36"/>
      <c r="V22" s="36"/>
    </row>
    <row r="23" spans="1:22" s="32" customFormat="1" ht="12.75">
      <c r="A23" s="28">
        <v>212</v>
      </c>
      <c r="B23" s="31">
        <v>56</v>
      </c>
      <c r="C23" s="30" t="s">
        <v>111</v>
      </c>
      <c r="D23" s="30" t="s">
        <v>26</v>
      </c>
      <c r="E23" s="31">
        <v>120</v>
      </c>
      <c r="F23" s="31">
        <v>2.7</v>
      </c>
      <c r="G23" s="29" t="s">
        <v>152</v>
      </c>
      <c r="I23" s="36"/>
      <c r="J23" s="36">
        <f>J12*61.98/2</f>
        <v>178.37844</v>
      </c>
      <c r="K23" s="36">
        <f>K12*40.3</f>
        <v>302.73359999999997</v>
      </c>
      <c r="L23" s="36">
        <f>L12*101.96/2</f>
        <v>16.92536</v>
      </c>
      <c r="M23" s="36">
        <f>M12*60.08</f>
        <v>1429.7838399999998</v>
      </c>
      <c r="N23" s="36">
        <f>N12*94.2/2</f>
        <v>59.110499999999995</v>
      </c>
      <c r="O23" s="36">
        <f>O12*56.08</f>
        <v>4.71072</v>
      </c>
      <c r="P23" s="36">
        <f>P12*151.99/2</f>
        <v>4.331715</v>
      </c>
      <c r="Q23" s="36">
        <f>Q12*70.94</f>
        <v>8.01622</v>
      </c>
      <c r="R23" s="36">
        <f>R12*71.85</f>
        <v>52.66604999999999</v>
      </c>
      <c r="S23" s="36">
        <f>SUM(J23:R23)</f>
        <v>2056.6564449999996</v>
      </c>
      <c r="T23" s="36"/>
      <c r="U23" s="36"/>
      <c r="V23" s="36"/>
    </row>
    <row r="24" spans="2:22" s="32" customFormat="1" ht="12.75">
      <c r="B24" s="34"/>
      <c r="E24" s="34"/>
      <c r="F24" s="34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</row>
    <row r="25" spans="2:22" s="32" customFormat="1" ht="12.75">
      <c r="B25" s="34"/>
      <c r="E25" s="34"/>
      <c r="F25" s="34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</row>
    <row r="26" ht="12.75"/>
    <row r="27" spans="4:13" ht="15.75">
      <c r="D27" s="65" t="s">
        <v>267</v>
      </c>
      <c r="M27" s="65" t="s">
        <v>267</v>
      </c>
    </row>
    <row r="28" ht="12.75"/>
    <row r="29" ht="12.75"/>
    <row r="30" spans="1:19" ht="12.75">
      <c r="A30" s="2" t="s">
        <v>3</v>
      </c>
      <c r="B30" s="33" t="s">
        <v>1</v>
      </c>
      <c r="C30" s="2" t="s">
        <v>2</v>
      </c>
      <c r="D30" s="2" t="s">
        <v>4</v>
      </c>
      <c r="E30" s="33" t="s">
        <v>19</v>
      </c>
      <c r="F30" s="33" t="s">
        <v>20</v>
      </c>
      <c r="G30" s="4" t="s">
        <v>27</v>
      </c>
      <c r="J30" s="8" t="s">
        <v>249</v>
      </c>
      <c r="K30" s="8" t="s">
        <v>250</v>
      </c>
      <c r="L30" s="8" t="s">
        <v>251</v>
      </c>
      <c r="M30" s="8" t="s">
        <v>252</v>
      </c>
      <c r="N30" s="8" t="s">
        <v>254</v>
      </c>
      <c r="O30" s="8" t="s">
        <v>255</v>
      </c>
      <c r="P30" s="8" t="s">
        <v>258</v>
      </c>
      <c r="Q30" s="8" t="s">
        <v>259</v>
      </c>
      <c r="R30" s="8" t="s">
        <v>260</v>
      </c>
      <c r="S30" s="66" t="s">
        <v>194</v>
      </c>
    </row>
    <row r="31" spans="1:19" ht="12.75">
      <c r="A31" s="2"/>
      <c r="B31" s="33"/>
      <c r="C31" s="2"/>
      <c r="D31" s="2"/>
      <c r="E31" s="33"/>
      <c r="F31" s="33"/>
      <c r="G31" s="4"/>
      <c r="J31" s="3">
        <f>J21/$S21*100</f>
        <v>9.293052731658728</v>
      </c>
      <c r="K31" s="3">
        <f aca="true" t="shared" si="0" ref="K31:R31">K21/$S21*100</f>
        <v>14.828232371945035</v>
      </c>
      <c r="L31" s="3">
        <f t="shared" si="0"/>
        <v>0.6633158010145089</v>
      </c>
      <c r="M31" s="3">
        <f t="shared" si="0"/>
        <v>67.65830975961347</v>
      </c>
      <c r="N31" s="3">
        <f t="shared" si="0"/>
        <v>4.276501410236948</v>
      </c>
      <c r="O31" s="3">
        <f t="shared" si="0"/>
        <v>0.2987430964445409</v>
      </c>
      <c r="P31" s="3">
        <f t="shared" si="0"/>
        <v>0.24003316503577282</v>
      </c>
      <c r="Q31" s="3">
        <f t="shared" si="0"/>
        <v>0.4046578633991364</v>
      </c>
      <c r="R31" s="3">
        <f t="shared" si="0"/>
        <v>2.337153800651847</v>
      </c>
      <c r="S31" s="36">
        <f>SUM(J31:R31)</f>
        <v>99.99999999999999</v>
      </c>
    </row>
    <row r="32" spans="1:19" ht="12.75">
      <c r="A32" s="31">
        <v>206</v>
      </c>
      <c r="B32" s="31">
        <v>56</v>
      </c>
      <c r="C32" s="30" t="s">
        <v>111</v>
      </c>
      <c r="D32" s="30" t="s">
        <v>26</v>
      </c>
      <c r="E32" s="31">
        <v>80</v>
      </c>
      <c r="F32" s="31">
        <v>2.7</v>
      </c>
      <c r="G32" s="30" t="s">
        <v>150</v>
      </c>
      <c r="J32" s="3">
        <f aca="true" t="shared" si="1" ref="J32:R32">J22/$S22*100</f>
        <v>8.64851241340315</v>
      </c>
      <c r="K32" s="3">
        <f t="shared" si="1"/>
        <v>14.571127450987486</v>
      </c>
      <c r="L32" s="3">
        <f t="shared" si="1"/>
        <v>1.1091565458214665</v>
      </c>
      <c r="M32" s="3">
        <f t="shared" si="1"/>
        <v>68.77134707305095</v>
      </c>
      <c r="N32" s="3">
        <f t="shared" si="1"/>
        <v>3.358240653893506</v>
      </c>
      <c r="O32" s="3">
        <f t="shared" si="1"/>
        <v>0.21642850799163132</v>
      </c>
      <c r="P32" s="3">
        <f t="shared" si="1"/>
        <v>0.1906359647313769</v>
      </c>
      <c r="Q32" s="3">
        <f t="shared" si="1"/>
        <v>0.44831054403471576</v>
      </c>
      <c r="R32" s="3">
        <f t="shared" si="1"/>
        <v>2.686240846085726</v>
      </c>
      <c r="S32" s="36">
        <f>SUM(J32:R32)</f>
        <v>100</v>
      </c>
    </row>
    <row r="33" spans="1:19" ht="12.75">
      <c r="A33" s="28">
        <v>211</v>
      </c>
      <c r="B33" s="31">
        <v>56</v>
      </c>
      <c r="C33" s="30" t="s">
        <v>111</v>
      </c>
      <c r="D33" s="30" t="s">
        <v>26</v>
      </c>
      <c r="E33" s="31">
        <v>120</v>
      </c>
      <c r="F33" s="31">
        <v>2.7</v>
      </c>
      <c r="G33" s="29" t="s">
        <v>152</v>
      </c>
      <c r="J33" s="3">
        <f aca="true" t="shared" si="2" ref="J33:R33">J23/$S23*100</f>
        <v>8.673224953718513</v>
      </c>
      <c r="K33" s="3">
        <f t="shared" si="2"/>
        <v>14.719697144167412</v>
      </c>
      <c r="L33" s="3">
        <f t="shared" si="2"/>
        <v>0.8229551435850047</v>
      </c>
      <c r="M33" s="3">
        <f t="shared" si="2"/>
        <v>69.5198190964753</v>
      </c>
      <c r="N33" s="3">
        <f t="shared" si="2"/>
        <v>2.8741066668526645</v>
      </c>
      <c r="O33" s="3">
        <f t="shared" si="2"/>
        <v>0.22904749169227442</v>
      </c>
      <c r="P33" s="3">
        <f t="shared" si="2"/>
        <v>0.21061928016859427</v>
      </c>
      <c r="Q33" s="3">
        <f t="shared" si="2"/>
        <v>0.38976952224998385</v>
      </c>
      <c r="R33" s="3">
        <f t="shared" si="2"/>
        <v>2.5607607010902593</v>
      </c>
      <c r="S33" s="36">
        <f>SUM(J33:R33)</f>
        <v>100.00000000000001</v>
      </c>
    </row>
    <row r="34" spans="1:7" ht="12.75">
      <c r="A34" s="28">
        <v>212</v>
      </c>
      <c r="B34" s="31">
        <v>56</v>
      </c>
      <c r="C34" s="30" t="s">
        <v>111</v>
      </c>
      <c r="D34" s="30" t="s">
        <v>26</v>
      </c>
      <c r="E34" s="31">
        <v>120</v>
      </c>
      <c r="F34" s="31">
        <v>2.7</v>
      </c>
      <c r="G34" s="29" t="s">
        <v>152</v>
      </c>
    </row>
    <row r="35" ht="12.75"/>
    <row r="37" ht="12.75"/>
    <row r="38" ht="12.75"/>
    <row r="39" ht="12.75"/>
  </sheetData>
  <printOptions/>
  <pageMargins left="0.75" right="0.75" top="1" bottom="1" header="0.5" footer="0.5"/>
  <pageSetup horizontalDpi="300" verticalDpi="3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Physics Department</dc:creator>
  <cp:keywords/>
  <dc:description/>
  <cp:lastModifiedBy>Dave Joswiak</cp:lastModifiedBy>
  <cp:lastPrinted>2008-09-19T20:41:39Z</cp:lastPrinted>
  <dcterms:created xsi:type="dcterms:W3CDTF">2007-11-27T23:50:31Z</dcterms:created>
  <dcterms:modified xsi:type="dcterms:W3CDTF">2010-05-25T23:35:08Z</dcterms:modified>
  <cp:category/>
  <cp:version/>
  <cp:contentType/>
  <cp:contentStatus/>
</cp:coreProperties>
</file>